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a\Downloads\"/>
    </mc:Choice>
  </mc:AlternateContent>
  <bookViews>
    <workbookView xWindow="0" yWindow="0" windowWidth="20490" windowHeight="7935" tabRatio="695" activeTab="5"/>
  </bookViews>
  <sheets>
    <sheet name="Serv. Campus de Elche" sheetId="2" r:id="rId1"/>
    <sheet name="Serv. Campus ALTEA" sheetId="5" r:id="rId2"/>
    <sheet name="Serv. Campus Orihuela" sheetId="6" r:id="rId3"/>
    <sheet name="Serv. Campus San Juan" sheetId="7" r:id="rId4"/>
    <sheet name="CALENDARIO 2015" sheetId="1" r:id="rId5"/>
    <sheet name="Cuadro licitación" sheetId="3" r:id="rId6"/>
  </sheets>
  <calcPr calcId="152511"/>
</workbook>
</file>

<file path=xl/calcChain.xml><?xml version="1.0" encoding="utf-8"?>
<calcChain xmlns="http://schemas.openxmlformats.org/spreadsheetml/2006/main">
  <c r="D192" i="2" l="1"/>
  <c r="N10" i="7"/>
  <c r="N9" i="7"/>
  <c r="N8" i="7"/>
  <c r="N7" i="7"/>
  <c r="N6" i="7"/>
  <c r="N46" i="6"/>
  <c r="N45" i="6"/>
  <c r="N44" i="6"/>
  <c r="N43" i="6"/>
  <c r="K217" i="2"/>
  <c r="K73" i="2"/>
  <c r="L55" i="2"/>
  <c r="L51" i="2"/>
  <c r="L35" i="2"/>
  <c r="K34" i="2"/>
  <c r="M46" i="6"/>
  <c r="N10" i="6"/>
  <c r="N9" i="6"/>
  <c r="N11" i="6" s="1"/>
  <c r="N8" i="6"/>
  <c r="N7" i="6"/>
  <c r="K131" i="2"/>
  <c r="M34" i="2"/>
  <c r="G34" i="2"/>
  <c r="L34" i="2" s="1"/>
  <c r="D34" i="2"/>
  <c r="M33" i="2"/>
  <c r="L33" i="2"/>
  <c r="D33" i="2"/>
  <c r="K33" i="2" s="1"/>
  <c r="K246" i="2"/>
  <c r="M5" i="2"/>
  <c r="L5" i="2"/>
  <c r="K5" i="2"/>
  <c r="M4" i="2"/>
  <c r="L4" i="2"/>
  <c r="K4" i="2"/>
  <c r="D6" i="2"/>
  <c r="K6" i="2" s="1"/>
  <c r="N6" i="2" s="1"/>
  <c r="L6" i="2"/>
  <c r="M6" i="2"/>
  <c r="K7" i="2"/>
  <c r="L7" i="2"/>
  <c r="M7" i="2"/>
  <c r="N21" i="7"/>
  <c r="N32" i="7"/>
  <c r="N43" i="7"/>
  <c r="N55" i="7"/>
  <c r="N67" i="7"/>
  <c r="M21" i="7"/>
  <c r="M67" i="7"/>
  <c r="M55" i="7"/>
  <c r="M43" i="7"/>
  <c r="M32" i="7"/>
  <c r="O10" i="7"/>
  <c r="O9" i="7"/>
  <c r="O8" i="7"/>
  <c r="O7" i="7"/>
  <c r="O6" i="7"/>
  <c r="O78" i="7"/>
  <c r="N78" i="7"/>
  <c r="M78" i="7"/>
  <c r="O10" i="6"/>
  <c r="O9" i="6"/>
  <c r="O8" i="6"/>
  <c r="O7" i="6"/>
  <c r="O67" i="6"/>
  <c r="N67" i="6"/>
  <c r="M67" i="6"/>
  <c r="P44" i="5"/>
  <c r="O44" i="5"/>
  <c r="N44" i="5"/>
  <c r="P5" i="5"/>
  <c r="O5" i="5"/>
  <c r="P29" i="5"/>
  <c r="O29" i="5"/>
  <c r="K198" i="2"/>
  <c r="K197" i="2"/>
  <c r="K196" i="2"/>
  <c r="K195" i="2"/>
  <c r="N195" i="2" s="1"/>
  <c r="K194" i="2"/>
  <c r="K193" i="2"/>
  <c r="K191" i="2"/>
  <c r="K190" i="2"/>
  <c r="N190" i="2" s="1"/>
  <c r="K188" i="2"/>
  <c r="N188" i="2" s="1"/>
  <c r="K187" i="2"/>
  <c r="N187" i="2" s="1"/>
  <c r="K186" i="2"/>
  <c r="K182" i="2"/>
  <c r="N182" i="2" s="1"/>
  <c r="K181" i="2"/>
  <c r="K180" i="2"/>
  <c r="K178" i="2"/>
  <c r="K177" i="2"/>
  <c r="L206" i="2"/>
  <c r="D55" i="2"/>
  <c r="K55" i="2" s="1"/>
  <c r="G209" i="2"/>
  <c r="L209" i="2" s="1"/>
  <c r="G25" i="2"/>
  <c r="G21" i="2"/>
  <c r="L21" i="2" s="1"/>
  <c r="G16" i="2"/>
  <c r="L171" i="2"/>
  <c r="L169" i="2"/>
  <c r="L167" i="2"/>
  <c r="L165" i="2"/>
  <c r="L163" i="2"/>
  <c r="L160" i="2"/>
  <c r="L158" i="2"/>
  <c r="L156" i="2"/>
  <c r="L155" i="2"/>
  <c r="L154" i="2"/>
  <c r="L152" i="2"/>
  <c r="L150" i="2"/>
  <c r="L170" i="2"/>
  <c r="L168" i="2"/>
  <c r="L166" i="2"/>
  <c r="L164" i="2"/>
  <c r="L162" i="2"/>
  <c r="L159" i="2"/>
  <c r="L157" i="2"/>
  <c r="L153" i="2"/>
  <c r="L151" i="2"/>
  <c r="D51" i="2"/>
  <c r="K51" i="2" s="1"/>
  <c r="K170" i="2"/>
  <c r="K169" i="2"/>
  <c r="K168" i="2"/>
  <c r="K167" i="2"/>
  <c r="K166" i="2"/>
  <c r="K165" i="2"/>
  <c r="K163" i="2"/>
  <c r="K162" i="2"/>
  <c r="K160" i="2"/>
  <c r="K159" i="2"/>
  <c r="K158" i="2"/>
  <c r="K154" i="2"/>
  <c r="K153" i="2"/>
  <c r="K149" i="2"/>
  <c r="G36" i="2"/>
  <c r="L36" i="2" s="1"/>
  <c r="D36" i="2"/>
  <c r="K36" i="2" s="1"/>
  <c r="M298" i="2"/>
  <c r="L298" i="2"/>
  <c r="K298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85" i="2" s="1"/>
  <c r="M65" i="2"/>
  <c r="M64" i="2"/>
  <c r="M63" i="2"/>
  <c r="M62" i="2"/>
  <c r="M320" i="2" s="1"/>
  <c r="L62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L235" i="2"/>
  <c r="M264" i="2"/>
  <c r="L264" i="2"/>
  <c r="N264" i="2" s="1"/>
  <c r="K264" i="2"/>
  <c r="M263" i="2"/>
  <c r="L263" i="2"/>
  <c r="K263" i="2"/>
  <c r="G236" i="2"/>
  <c r="D236" i="2"/>
  <c r="K236" i="2" s="1"/>
  <c r="D235" i="2"/>
  <c r="K235" i="2" s="1"/>
  <c r="N235" i="2" s="1"/>
  <c r="K44" i="2"/>
  <c r="M207" i="2"/>
  <c r="M321" i="2" s="1"/>
  <c r="G207" i="2"/>
  <c r="L207" i="2" s="1"/>
  <c r="D207" i="2"/>
  <c r="K207" i="2" s="1"/>
  <c r="M206" i="2"/>
  <c r="D206" i="2"/>
  <c r="K206" i="2" s="1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L142" i="2"/>
  <c r="L140" i="2"/>
  <c r="L131" i="2"/>
  <c r="L123" i="2"/>
  <c r="L122" i="2"/>
  <c r="L120" i="2"/>
  <c r="L178" i="2"/>
  <c r="L177" i="2"/>
  <c r="K150" i="2"/>
  <c r="L149" i="2"/>
  <c r="N168" i="2"/>
  <c r="N153" i="2"/>
  <c r="G121" i="2"/>
  <c r="L121" i="2"/>
  <c r="D121" i="2"/>
  <c r="K121" i="2" s="1"/>
  <c r="D120" i="2"/>
  <c r="K120" i="2" s="1"/>
  <c r="L92" i="2"/>
  <c r="N92" i="2" s="1"/>
  <c r="K92" i="2"/>
  <c r="L91" i="2"/>
  <c r="K91" i="2"/>
  <c r="G65" i="2"/>
  <c r="L65" i="2" s="1"/>
  <c r="D26" i="2"/>
  <c r="K26" i="2"/>
  <c r="G63" i="2"/>
  <c r="L63" i="2" s="1"/>
  <c r="D63" i="2"/>
  <c r="K63" i="2" s="1"/>
  <c r="N63" i="2" s="1"/>
  <c r="D62" i="2"/>
  <c r="K62" i="2" s="1"/>
  <c r="G54" i="2"/>
  <c r="L54" i="2" s="1"/>
  <c r="G53" i="2"/>
  <c r="L53" i="2" s="1"/>
  <c r="G52" i="2"/>
  <c r="L52" i="2" s="1"/>
  <c r="G50" i="2"/>
  <c r="L50" i="2" s="1"/>
  <c r="G49" i="2"/>
  <c r="L49" i="2" s="1"/>
  <c r="G48" i="2"/>
  <c r="L48" i="2" s="1"/>
  <c r="G47" i="2"/>
  <c r="L47" i="2" s="1"/>
  <c r="G46" i="2"/>
  <c r="L46" i="2" s="1"/>
  <c r="G45" i="2"/>
  <c r="L45" i="2" s="1"/>
  <c r="G44" i="2"/>
  <c r="L44" i="2" s="1"/>
  <c r="G43" i="2"/>
  <c r="L43" i="2" s="1"/>
  <c r="G42" i="2"/>
  <c r="L42" i="2" s="1"/>
  <c r="G41" i="2"/>
  <c r="L41" i="2" s="1"/>
  <c r="G40" i="2"/>
  <c r="L40" i="2" s="1"/>
  <c r="G39" i="2"/>
  <c r="L39" i="2" s="1"/>
  <c r="G38" i="2"/>
  <c r="L38" i="2" s="1"/>
  <c r="G37" i="2"/>
  <c r="L37" i="2" s="1"/>
  <c r="D54" i="2"/>
  <c r="K54" i="2" s="1"/>
  <c r="D53" i="2"/>
  <c r="K53" i="2" s="1"/>
  <c r="D52" i="2"/>
  <c r="K52" i="2" s="1"/>
  <c r="D50" i="2"/>
  <c r="K50" i="2"/>
  <c r="D49" i="2"/>
  <c r="K49" i="2" s="1"/>
  <c r="N49" i="2" s="1"/>
  <c r="D48" i="2"/>
  <c r="K48" i="2" s="1"/>
  <c r="D47" i="2"/>
  <c r="K47" i="2" s="1"/>
  <c r="D46" i="2"/>
  <c r="K46" i="2"/>
  <c r="N46" i="2" s="1"/>
  <c r="D45" i="2"/>
  <c r="K45" i="2" s="1"/>
  <c r="D43" i="2"/>
  <c r="K43" i="2" s="1"/>
  <c r="D42" i="2"/>
  <c r="K42" i="2" s="1"/>
  <c r="D41" i="2"/>
  <c r="K41" i="2"/>
  <c r="N41" i="2" s="1"/>
  <c r="D40" i="2"/>
  <c r="K40" i="2" s="1"/>
  <c r="D39" i="2"/>
  <c r="K39" i="2" s="1"/>
  <c r="D38" i="2"/>
  <c r="K38" i="2" s="1"/>
  <c r="D37" i="2"/>
  <c r="K37" i="2"/>
  <c r="L285" i="2"/>
  <c r="L283" i="2"/>
  <c r="L282" i="2"/>
  <c r="L279" i="2"/>
  <c r="L278" i="2"/>
  <c r="L277" i="2"/>
  <c r="N277" i="2" s="1"/>
  <c r="L276" i="2"/>
  <c r="L274" i="2"/>
  <c r="L273" i="2"/>
  <c r="L272" i="2"/>
  <c r="L271" i="2"/>
  <c r="L270" i="2"/>
  <c r="L269" i="2"/>
  <c r="L268" i="2"/>
  <c r="L267" i="2"/>
  <c r="N267" i="2"/>
  <c r="L266" i="2"/>
  <c r="L265" i="2"/>
  <c r="D35" i="2"/>
  <c r="N197" i="2"/>
  <c r="N196" i="2"/>
  <c r="N194" i="2"/>
  <c r="N193" i="2"/>
  <c r="N191" i="2"/>
  <c r="N186" i="2"/>
  <c r="N180" i="2"/>
  <c r="M286" i="2"/>
  <c r="D285" i="2"/>
  <c r="K285" i="2"/>
  <c r="G284" i="2"/>
  <c r="L284" i="2" s="1"/>
  <c r="D284" i="2"/>
  <c r="K284" i="2" s="1"/>
  <c r="K283" i="2"/>
  <c r="N283" i="2" s="1"/>
  <c r="K282" i="2"/>
  <c r="G281" i="2"/>
  <c r="L281" i="2" s="1"/>
  <c r="D281" i="2"/>
  <c r="K281" i="2" s="1"/>
  <c r="G280" i="2"/>
  <c r="D280" i="2"/>
  <c r="K280" i="2" s="1"/>
  <c r="K279" i="2"/>
  <c r="D278" i="2"/>
  <c r="K278" i="2" s="1"/>
  <c r="N278" i="2" s="1"/>
  <c r="K277" i="2"/>
  <c r="K276" i="2"/>
  <c r="G275" i="2"/>
  <c r="L275" i="2" s="1"/>
  <c r="D275" i="2"/>
  <c r="K274" i="2"/>
  <c r="K273" i="2"/>
  <c r="K272" i="2"/>
  <c r="N272" i="2" s="1"/>
  <c r="D271" i="2"/>
  <c r="K271" i="2"/>
  <c r="D270" i="2"/>
  <c r="K270" i="2" s="1"/>
  <c r="D269" i="2"/>
  <c r="K269" i="2" s="1"/>
  <c r="N269" i="2" s="1"/>
  <c r="K268" i="2"/>
  <c r="K267" i="2"/>
  <c r="K266" i="2"/>
  <c r="N266" i="2" s="1"/>
  <c r="D265" i="2"/>
  <c r="K265" i="2" s="1"/>
  <c r="G257" i="2"/>
  <c r="L257" i="2" s="1"/>
  <c r="D257" i="2"/>
  <c r="K257" i="2" s="1"/>
  <c r="G256" i="2"/>
  <c r="L256" i="2" s="1"/>
  <c r="D256" i="2"/>
  <c r="K256" i="2"/>
  <c r="G255" i="2"/>
  <c r="L255" i="2" s="1"/>
  <c r="D255" i="2"/>
  <c r="K255" i="2" s="1"/>
  <c r="G254" i="2"/>
  <c r="L254" i="2" s="1"/>
  <c r="D254" i="2"/>
  <c r="K254" i="2" s="1"/>
  <c r="G253" i="2"/>
  <c r="L253" i="2" s="1"/>
  <c r="D253" i="2"/>
  <c r="K253" i="2" s="1"/>
  <c r="G252" i="2"/>
  <c r="L252" i="2"/>
  <c r="D252" i="2"/>
  <c r="K252" i="2" s="1"/>
  <c r="G251" i="2"/>
  <c r="L251" i="2" s="1"/>
  <c r="D251" i="2"/>
  <c r="K251" i="2" s="1"/>
  <c r="G250" i="2"/>
  <c r="L250" i="2"/>
  <c r="D250" i="2"/>
  <c r="K250" i="2" s="1"/>
  <c r="G249" i="2"/>
  <c r="L249" i="2" s="1"/>
  <c r="D249" i="2"/>
  <c r="K249" i="2" s="1"/>
  <c r="G248" i="2"/>
  <c r="L248" i="2" s="1"/>
  <c r="D248" i="2"/>
  <c r="K248" i="2" s="1"/>
  <c r="G247" i="2"/>
  <c r="L247" i="2" s="1"/>
  <c r="D247" i="2"/>
  <c r="K247" i="2"/>
  <c r="N247" i="2" s="1"/>
  <c r="G246" i="2"/>
  <c r="L246" i="2" s="1"/>
  <c r="G245" i="2"/>
  <c r="L245" i="2"/>
  <c r="D245" i="2"/>
  <c r="K245" i="2" s="1"/>
  <c r="G244" i="2"/>
  <c r="L244" i="2" s="1"/>
  <c r="D244" i="2"/>
  <c r="K244" i="2" s="1"/>
  <c r="G243" i="2"/>
  <c r="L243" i="2"/>
  <c r="D243" i="2"/>
  <c r="K243" i="2" s="1"/>
  <c r="G242" i="2"/>
  <c r="L242" i="2" s="1"/>
  <c r="D242" i="2"/>
  <c r="K242" i="2" s="1"/>
  <c r="G241" i="2"/>
  <c r="L241" i="2" s="1"/>
  <c r="D241" i="2"/>
  <c r="K241" i="2" s="1"/>
  <c r="N241" i="2" s="1"/>
  <c r="G240" i="2"/>
  <c r="L240" i="2"/>
  <c r="D240" i="2"/>
  <c r="K240" i="2" s="1"/>
  <c r="G239" i="2"/>
  <c r="L239" i="2"/>
  <c r="D239" i="2"/>
  <c r="K239" i="2" s="1"/>
  <c r="G238" i="2"/>
  <c r="L238" i="2"/>
  <c r="D238" i="2"/>
  <c r="K238" i="2" s="1"/>
  <c r="N238" i="2" s="1"/>
  <c r="G237" i="2"/>
  <c r="D237" i="2"/>
  <c r="K237" i="2" s="1"/>
  <c r="M228" i="2"/>
  <c r="M319" i="2" s="1"/>
  <c r="G228" i="2"/>
  <c r="L228" i="2" s="1"/>
  <c r="D228" i="2"/>
  <c r="K228" i="2" s="1"/>
  <c r="M227" i="2"/>
  <c r="G227" i="2"/>
  <c r="L227" i="2" s="1"/>
  <c r="D227" i="2"/>
  <c r="K227" i="2" s="1"/>
  <c r="M226" i="2"/>
  <c r="G226" i="2"/>
  <c r="L226" i="2" s="1"/>
  <c r="N226" i="2" s="1"/>
  <c r="D226" i="2"/>
  <c r="K226" i="2" s="1"/>
  <c r="M225" i="2"/>
  <c r="G225" i="2"/>
  <c r="L225" i="2" s="1"/>
  <c r="D225" i="2"/>
  <c r="K225" i="2" s="1"/>
  <c r="N225" i="2" s="1"/>
  <c r="M224" i="2"/>
  <c r="N224" i="2" s="1"/>
  <c r="G224" i="2"/>
  <c r="L224" i="2" s="1"/>
  <c r="D224" i="2"/>
  <c r="K224" i="2" s="1"/>
  <c r="M223" i="2"/>
  <c r="N223" i="2" s="1"/>
  <c r="G223" i="2"/>
  <c r="L223" i="2" s="1"/>
  <c r="D223" i="2"/>
  <c r="K223" i="2" s="1"/>
  <c r="M222" i="2"/>
  <c r="G222" i="2"/>
  <c r="L222" i="2" s="1"/>
  <c r="D222" i="2"/>
  <c r="K222" i="2" s="1"/>
  <c r="M221" i="2"/>
  <c r="G221" i="2"/>
  <c r="L221" i="2" s="1"/>
  <c r="D221" i="2"/>
  <c r="K221" i="2" s="1"/>
  <c r="M220" i="2"/>
  <c r="M311" i="2" s="1"/>
  <c r="G220" i="2"/>
  <c r="L220" i="2" s="1"/>
  <c r="D220" i="2"/>
  <c r="K220" i="2" s="1"/>
  <c r="M219" i="2"/>
  <c r="G219" i="2"/>
  <c r="L219" i="2" s="1"/>
  <c r="D219" i="2"/>
  <c r="K219" i="2" s="1"/>
  <c r="M218" i="2"/>
  <c r="G218" i="2"/>
  <c r="L218" i="2" s="1"/>
  <c r="D218" i="2"/>
  <c r="K218" i="2" s="1"/>
  <c r="M217" i="2"/>
  <c r="G217" i="2"/>
  <c r="L217" i="2" s="1"/>
  <c r="M216" i="2"/>
  <c r="G216" i="2"/>
  <c r="L216" i="2" s="1"/>
  <c r="D216" i="2"/>
  <c r="K216" i="2" s="1"/>
  <c r="M215" i="2"/>
  <c r="G215" i="2"/>
  <c r="L215" i="2" s="1"/>
  <c r="D215" i="2"/>
  <c r="K215" i="2" s="1"/>
  <c r="M214" i="2"/>
  <c r="G214" i="2"/>
  <c r="L214" i="2" s="1"/>
  <c r="D214" i="2"/>
  <c r="K214" i="2" s="1"/>
  <c r="M213" i="2"/>
  <c r="G213" i="2"/>
  <c r="L213" i="2" s="1"/>
  <c r="D213" i="2"/>
  <c r="K213" i="2" s="1"/>
  <c r="N213" i="2" s="1"/>
  <c r="M212" i="2"/>
  <c r="G212" i="2"/>
  <c r="L212" i="2" s="1"/>
  <c r="D212" i="2"/>
  <c r="K212" i="2" s="1"/>
  <c r="M211" i="2"/>
  <c r="G211" i="2"/>
  <c r="L211" i="2" s="1"/>
  <c r="D211" i="2"/>
  <c r="K211" i="2" s="1"/>
  <c r="M210" i="2"/>
  <c r="G210" i="2"/>
  <c r="L210" i="2" s="1"/>
  <c r="D210" i="2"/>
  <c r="K210" i="2" s="1"/>
  <c r="N210" i="2"/>
  <c r="M209" i="2"/>
  <c r="D209" i="2"/>
  <c r="K209" i="2" s="1"/>
  <c r="M208" i="2"/>
  <c r="G208" i="2"/>
  <c r="L208" i="2" s="1"/>
  <c r="D208" i="2"/>
  <c r="K208" i="2" s="1"/>
  <c r="M200" i="2"/>
  <c r="D199" i="2"/>
  <c r="K199" i="2"/>
  <c r="N199" i="2" s="1"/>
  <c r="L198" i="2"/>
  <c r="K192" i="2"/>
  <c r="N192" i="2" s="1"/>
  <c r="G189" i="2"/>
  <c r="L189" i="2" s="1"/>
  <c r="D189" i="2"/>
  <c r="K189" i="2" s="1"/>
  <c r="D185" i="2"/>
  <c r="K185" i="2" s="1"/>
  <c r="N185" i="2" s="1"/>
  <c r="D184" i="2"/>
  <c r="K184" i="2" s="1"/>
  <c r="N184" i="2" s="1"/>
  <c r="D183" i="2"/>
  <c r="K183" i="2" s="1"/>
  <c r="D179" i="2"/>
  <c r="K179" i="2" s="1"/>
  <c r="M172" i="2"/>
  <c r="D171" i="2"/>
  <c r="K171" i="2" s="1"/>
  <c r="N171" i="2" s="1"/>
  <c r="D164" i="2"/>
  <c r="K164" i="2" s="1"/>
  <c r="N164" i="2" s="1"/>
  <c r="G161" i="2"/>
  <c r="D161" i="2"/>
  <c r="K161" i="2" s="1"/>
  <c r="D157" i="2"/>
  <c r="K157" i="2" s="1"/>
  <c r="N157" i="2" s="1"/>
  <c r="D156" i="2"/>
  <c r="K156" i="2"/>
  <c r="N156" i="2" s="1"/>
  <c r="D155" i="2"/>
  <c r="K155" i="2" s="1"/>
  <c r="N155" i="2" s="1"/>
  <c r="D152" i="2"/>
  <c r="D151" i="2"/>
  <c r="K151" i="2" s="1"/>
  <c r="N151" i="2" s="1"/>
  <c r="D142" i="2"/>
  <c r="K142" i="2"/>
  <c r="N142" i="2" s="1"/>
  <c r="G141" i="2"/>
  <c r="L141" i="2" s="1"/>
  <c r="D141" i="2"/>
  <c r="K141" i="2" s="1"/>
  <c r="D140" i="2"/>
  <c r="K140" i="2"/>
  <c r="N140" i="2" s="1"/>
  <c r="G139" i="2"/>
  <c r="L139" i="2" s="1"/>
  <c r="D139" i="2"/>
  <c r="K139" i="2" s="1"/>
  <c r="G138" i="2"/>
  <c r="L138" i="2" s="1"/>
  <c r="D138" i="2"/>
  <c r="K138" i="2" s="1"/>
  <c r="G137" i="2"/>
  <c r="L137" i="2" s="1"/>
  <c r="D137" i="2"/>
  <c r="K137" i="2" s="1"/>
  <c r="G136" i="2"/>
  <c r="L136" i="2" s="1"/>
  <c r="D136" i="2"/>
  <c r="K136" i="2" s="1"/>
  <c r="G135" i="2"/>
  <c r="L135" i="2" s="1"/>
  <c r="D135" i="2"/>
  <c r="K135" i="2" s="1"/>
  <c r="N135" i="2" s="1"/>
  <c r="G134" i="2"/>
  <c r="L134" i="2" s="1"/>
  <c r="D134" i="2"/>
  <c r="K134" i="2" s="1"/>
  <c r="G133" i="2"/>
  <c r="L133" i="2" s="1"/>
  <c r="D133" i="2"/>
  <c r="K133" i="2" s="1"/>
  <c r="G132" i="2"/>
  <c r="L132" i="2" s="1"/>
  <c r="D132" i="2"/>
  <c r="K132" i="2"/>
  <c r="N132" i="2" s="1"/>
  <c r="G130" i="2"/>
  <c r="L130" i="2" s="1"/>
  <c r="D130" i="2"/>
  <c r="K130" i="2" s="1"/>
  <c r="N130" i="2" s="1"/>
  <c r="G129" i="2"/>
  <c r="L129" i="2" s="1"/>
  <c r="D129" i="2"/>
  <c r="K129" i="2" s="1"/>
  <c r="G128" i="2"/>
  <c r="L128" i="2" s="1"/>
  <c r="D128" i="2"/>
  <c r="K128" i="2" s="1"/>
  <c r="G127" i="2"/>
  <c r="L127" i="2" s="1"/>
  <c r="D127" i="2"/>
  <c r="K127" i="2" s="1"/>
  <c r="N127" i="2" s="1"/>
  <c r="G126" i="2"/>
  <c r="L126" i="2"/>
  <c r="D126" i="2"/>
  <c r="K126" i="2"/>
  <c r="G125" i="2"/>
  <c r="L125" i="2"/>
  <c r="D125" i="2"/>
  <c r="K125" i="2"/>
  <c r="N125" i="2" s="1"/>
  <c r="G124" i="2"/>
  <c r="L124" i="2" s="1"/>
  <c r="D124" i="2"/>
  <c r="K124" i="2" s="1"/>
  <c r="N124" i="2" s="1"/>
  <c r="D123" i="2"/>
  <c r="K123" i="2" s="1"/>
  <c r="D122" i="2"/>
  <c r="M113" i="2"/>
  <c r="L113" i="2"/>
  <c r="D113" i="2"/>
  <c r="K113" i="2" s="1"/>
  <c r="G112" i="2"/>
  <c r="L112" i="2" s="1"/>
  <c r="L319" i="2" s="1"/>
  <c r="D112" i="2"/>
  <c r="K112" i="2" s="1"/>
  <c r="M111" i="2"/>
  <c r="L111" i="2"/>
  <c r="D111" i="2"/>
  <c r="K111" i="2" s="1"/>
  <c r="L110" i="2"/>
  <c r="K110" i="2"/>
  <c r="G109" i="2"/>
  <c r="L109" i="2" s="1"/>
  <c r="D109" i="2"/>
  <c r="K109" i="2" s="1"/>
  <c r="N109" i="2" s="1"/>
  <c r="G108" i="2"/>
  <c r="L108" i="2"/>
  <c r="D108" i="2"/>
  <c r="K108" i="2" s="1"/>
  <c r="N108" i="2" s="1"/>
  <c r="L107" i="2"/>
  <c r="K107" i="2"/>
  <c r="N107" i="2" s="1"/>
  <c r="L106" i="2"/>
  <c r="D106" i="2"/>
  <c r="K106" i="2"/>
  <c r="N106" i="2" s="1"/>
  <c r="L105" i="2"/>
  <c r="K105" i="2"/>
  <c r="L104" i="2"/>
  <c r="K104" i="2"/>
  <c r="G103" i="2"/>
  <c r="L103" i="2" s="1"/>
  <c r="N103" i="2" s="1"/>
  <c r="D103" i="2"/>
  <c r="K103" i="2"/>
  <c r="L102" i="2"/>
  <c r="K102" i="2"/>
  <c r="L101" i="2"/>
  <c r="K101" i="2"/>
  <c r="L100" i="2"/>
  <c r="K100" i="2"/>
  <c r="L99" i="2"/>
  <c r="D99" i="2"/>
  <c r="K99" i="2" s="1"/>
  <c r="N99" i="2"/>
  <c r="L98" i="2"/>
  <c r="N98" i="2" s="1"/>
  <c r="D98" i="2"/>
  <c r="K98" i="2" s="1"/>
  <c r="L97" i="2"/>
  <c r="D97" i="2"/>
  <c r="K97" i="2" s="1"/>
  <c r="N97" i="2" s="1"/>
  <c r="L96" i="2"/>
  <c r="K96" i="2"/>
  <c r="L95" i="2"/>
  <c r="K95" i="2"/>
  <c r="L94" i="2"/>
  <c r="K94" i="2"/>
  <c r="L93" i="2"/>
  <c r="N93" i="2" s="1"/>
  <c r="D93" i="2"/>
  <c r="K93" i="2" s="1"/>
  <c r="G84" i="2"/>
  <c r="L84" i="2" s="1"/>
  <c r="D84" i="2"/>
  <c r="K84" i="2" s="1"/>
  <c r="G83" i="2"/>
  <c r="L83" i="2" s="1"/>
  <c r="D83" i="2"/>
  <c r="K83" i="2" s="1"/>
  <c r="G82" i="2"/>
  <c r="L82" i="2" s="1"/>
  <c r="D82" i="2"/>
  <c r="K82" i="2" s="1"/>
  <c r="G81" i="2"/>
  <c r="L81" i="2" s="1"/>
  <c r="D81" i="2"/>
  <c r="K81" i="2" s="1"/>
  <c r="N81" i="2" s="1"/>
  <c r="G80" i="2"/>
  <c r="L80" i="2" s="1"/>
  <c r="L315" i="2" s="1"/>
  <c r="D80" i="2"/>
  <c r="K80" i="2" s="1"/>
  <c r="G79" i="2"/>
  <c r="L79" i="2"/>
  <c r="N79" i="2" s="1"/>
  <c r="D79" i="2"/>
  <c r="K79" i="2" s="1"/>
  <c r="G78" i="2"/>
  <c r="L78" i="2"/>
  <c r="D78" i="2"/>
  <c r="K78" i="2" s="1"/>
  <c r="G77" i="2"/>
  <c r="L77" i="2"/>
  <c r="D77" i="2"/>
  <c r="K77" i="2" s="1"/>
  <c r="N77" i="2" s="1"/>
  <c r="G76" i="2"/>
  <c r="L76" i="2" s="1"/>
  <c r="D76" i="2"/>
  <c r="K76" i="2" s="1"/>
  <c r="G75" i="2"/>
  <c r="L75" i="2"/>
  <c r="D75" i="2"/>
  <c r="K75" i="2" s="1"/>
  <c r="G74" i="2"/>
  <c r="L74" i="2"/>
  <c r="D74" i="2"/>
  <c r="K74" i="2" s="1"/>
  <c r="N74" i="2" s="1"/>
  <c r="G73" i="2"/>
  <c r="L73" i="2" s="1"/>
  <c r="G72" i="2"/>
  <c r="L72" i="2" s="1"/>
  <c r="D72" i="2"/>
  <c r="K72" i="2" s="1"/>
  <c r="G71" i="2"/>
  <c r="L71" i="2" s="1"/>
  <c r="N71" i="2" s="1"/>
  <c r="D71" i="2"/>
  <c r="K71" i="2" s="1"/>
  <c r="G70" i="2"/>
  <c r="L70" i="2" s="1"/>
  <c r="D70" i="2"/>
  <c r="K70" i="2" s="1"/>
  <c r="G69" i="2"/>
  <c r="L69" i="2"/>
  <c r="D69" i="2"/>
  <c r="K69" i="2" s="1"/>
  <c r="N69" i="2" s="1"/>
  <c r="G68" i="2"/>
  <c r="L68" i="2"/>
  <c r="D68" i="2"/>
  <c r="K68" i="2" s="1"/>
  <c r="N68" i="2" s="1"/>
  <c r="G67" i="2"/>
  <c r="L67" i="2" s="1"/>
  <c r="D67" i="2"/>
  <c r="K67" i="2" s="1"/>
  <c r="G66" i="2"/>
  <c r="L66" i="2"/>
  <c r="D66" i="2"/>
  <c r="K66" i="2" s="1"/>
  <c r="D65" i="2"/>
  <c r="K65" i="2" s="1"/>
  <c r="N65" i="2" s="1"/>
  <c r="G64" i="2"/>
  <c r="L64" i="2"/>
  <c r="D64" i="2"/>
  <c r="K64" i="2" s="1"/>
  <c r="L25" i="2"/>
  <c r="D25" i="2"/>
  <c r="K25" i="2"/>
  <c r="M24" i="2"/>
  <c r="L24" i="2"/>
  <c r="K24" i="2"/>
  <c r="M23" i="2"/>
  <c r="L23" i="2"/>
  <c r="K23" i="2"/>
  <c r="M22" i="2"/>
  <c r="G22" i="2"/>
  <c r="L22" i="2"/>
  <c r="N22" i="2"/>
  <c r="D22" i="2"/>
  <c r="K22" i="2" s="1"/>
  <c r="M21" i="2"/>
  <c r="D21" i="2"/>
  <c r="K21" i="2" s="1"/>
  <c r="N21" i="2" s="1"/>
  <c r="M20" i="2"/>
  <c r="L20" i="2"/>
  <c r="K20" i="2"/>
  <c r="N20" i="2"/>
  <c r="M19" i="2"/>
  <c r="L19" i="2"/>
  <c r="D19" i="2"/>
  <c r="K19" i="2"/>
  <c r="N19" i="2" s="1"/>
  <c r="M18" i="2"/>
  <c r="L18" i="2"/>
  <c r="K18" i="2"/>
  <c r="N18" i="2" s="1"/>
  <c r="M17" i="2"/>
  <c r="L17" i="2"/>
  <c r="K17" i="2"/>
  <c r="M16" i="2"/>
  <c r="L16" i="2"/>
  <c r="D16" i="2"/>
  <c r="K16" i="2" s="1"/>
  <c r="M15" i="2"/>
  <c r="L15" i="2"/>
  <c r="K15" i="2"/>
  <c r="M14" i="2"/>
  <c r="L14" i="2"/>
  <c r="K14" i="2"/>
  <c r="N14" i="2"/>
  <c r="M13" i="2"/>
  <c r="L13" i="2"/>
  <c r="K13" i="2"/>
  <c r="M12" i="2"/>
  <c r="L12" i="2"/>
  <c r="D12" i="2"/>
  <c r="K12" i="2" s="1"/>
  <c r="M11" i="2"/>
  <c r="L11" i="2"/>
  <c r="D11" i="2"/>
  <c r="K11" i="2" s="1"/>
  <c r="N11" i="2" s="1"/>
  <c r="M10" i="2"/>
  <c r="L10" i="2"/>
  <c r="D10" i="2"/>
  <c r="K10" i="2" s="1"/>
  <c r="M9" i="2"/>
  <c r="L9" i="2"/>
  <c r="L302" i="2" s="1"/>
  <c r="K9" i="2"/>
  <c r="M8" i="2"/>
  <c r="L8" i="2"/>
  <c r="K8" i="2"/>
  <c r="O51" i="7"/>
  <c r="O52" i="7"/>
  <c r="O53" i="7"/>
  <c r="O54" i="7"/>
  <c r="O50" i="7"/>
  <c r="O56" i="7" s="1"/>
  <c r="N51" i="7"/>
  <c r="N52" i="7"/>
  <c r="N53" i="7"/>
  <c r="N54" i="7"/>
  <c r="N50" i="7"/>
  <c r="M54" i="7"/>
  <c r="O28" i="7"/>
  <c r="O29" i="7"/>
  <c r="O30" i="7"/>
  <c r="O31" i="7"/>
  <c r="O27" i="7"/>
  <c r="M31" i="7"/>
  <c r="F10" i="7"/>
  <c r="M10" i="7" s="1"/>
  <c r="P10" i="7" s="1"/>
  <c r="M20" i="7"/>
  <c r="N11" i="7"/>
  <c r="O44" i="6"/>
  <c r="O45" i="6"/>
  <c r="O46" i="6"/>
  <c r="P46" i="6" s="1"/>
  <c r="O43" i="6"/>
  <c r="N47" i="6"/>
  <c r="O28" i="6"/>
  <c r="O27" i="6"/>
  <c r="O26" i="6"/>
  <c r="O25" i="6"/>
  <c r="M28" i="6"/>
  <c r="M19" i="6"/>
  <c r="P19" i="6" s="1"/>
  <c r="P35" i="5"/>
  <c r="O35" i="5"/>
  <c r="P17" i="5"/>
  <c r="P11" i="5"/>
  <c r="O11" i="5"/>
  <c r="F6" i="7"/>
  <c r="M6" i="7" s="1"/>
  <c r="P6" i="7" s="1"/>
  <c r="F7" i="7"/>
  <c r="M7" i="7" s="1"/>
  <c r="P7" i="7" s="1"/>
  <c r="F8" i="7"/>
  <c r="M8" i="7" s="1"/>
  <c r="P8" i="7" s="1"/>
  <c r="P11" i="7" s="1"/>
  <c r="F9" i="7"/>
  <c r="M9" i="7" s="1"/>
  <c r="P9" i="7" s="1"/>
  <c r="F16" i="7"/>
  <c r="M16" i="7" s="1"/>
  <c r="N16" i="7"/>
  <c r="O16" i="7"/>
  <c r="F17" i="7"/>
  <c r="M17" i="7" s="1"/>
  <c r="N17" i="7"/>
  <c r="O17" i="7"/>
  <c r="F18" i="7"/>
  <c r="M18" i="7" s="1"/>
  <c r="N18" i="7"/>
  <c r="O18" i="7"/>
  <c r="F19" i="7"/>
  <c r="M19" i="7" s="1"/>
  <c r="N19" i="7"/>
  <c r="O19" i="7"/>
  <c r="N20" i="7"/>
  <c r="O20" i="7"/>
  <c r="F27" i="7"/>
  <c r="M27" i="7"/>
  <c r="N27" i="7"/>
  <c r="P27" i="7" s="1"/>
  <c r="F28" i="7"/>
  <c r="M28" i="7" s="1"/>
  <c r="N28" i="7"/>
  <c r="F29" i="7"/>
  <c r="M29" i="7" s="1"/>
  <c r="N29" i="7"/>
  <c r="F30" i="7"/>
  <c r="M30" i="7" s="1"/>
  <c r="N30" i="7"/>
  <c r="N31" i="7"/>
  <c r="F38" i="7"/>
  <c r="M38" i="7" s="1"/>
  <c r="N38" i="7"/>
  <c r="O38" i="7"/>
  <c r="F39" i="7"/>
  <c r="M39" i="7" s="1"/>
  <c r="N39" i="7"/>
  <c r="O39" i="7"/>
  <c r="F40" i="7"/>
  <c r="M40" i="7" s="1"/>
  <c r="N40" i="7"/>
  <c r="O40" i="7"/>
  <c r="F41" i="7"/>
  <c r="M41" i="7" s="1"/>
  <c r="N41" i="7"/>
  <c r="O41" i="7"/>
  <c r="M42" i="7"/>
  <c r="N42" i="7"/>
  <c r="O42" i="7"/>
  <c r="F50" i="7"/>
  <c r="M50" i="7"/>
  <c r="P50" i="7" s="1"/>
  <c r="F51" i="7"/>
  <c r="M51" i="7" s="1"/>
  <c r="F52" i="7"/>
  <c r="M52" i="7" s="1"/>
  <c r="F53" i="7"/>
  <c r="M53" i="7" s="1"/>
  <c r="F62" i="7"/>
  <c r="M62" i="7" s="1"/>
  <c r="N62" i="7"/>
  <c r="O62" i="7"/>
  <c r="F63" i="7"/>
  <c r="M63" i="7" s="1"/>
  <c r="N63" i="7"/>
  <c r="O63" i="7"/>
  <c r="O68" i="7" s="1"/>
  <c r="F64" i="7"/>
  <c r="M64" i="7" s="1"/>
  <c r="N64" i="7"/>
  <c r="O64" i="7"/>
  <c r="F65" i="7"/>
  <c r="M65" i="7" s="1"/>
  <c r="P65" i="7" s="1"/>
  <c r="N65" i="7"/>
  <c r="O65" i="7"/>
  <c r="M66" i="7"/>
  <c r="P66" i="7" s="1"/>
  <c r="N66" i="7"/>
  <c r="O66" i="7"/>
  <c r="F79" i="7"/>
  <c r="F80" i="7"/>
  <c r="F81" i="7"/>
  <c r="F82" i="7"/>
  <c r="F83" i="7"/>
  <c r="F7" i="6"/>
  <c r="M7" i="6" s="1"/>
  <c r="F8" i="6"/>
  <c r="M8" i="6" s="1"/>
  <c r="P8" i="6" s="1"/>
  <c r="F9" i="6"/>
  <c r="M9" i="6" s="1"/>
  <c r="F10" i="6"/>
  <c r="M10" i="6" s="1"/>
  <c r="P10" i="6" s="1"/>
  <c r="M16" i="6"/>
  <c r="P16" i="6" s="1"/>
  <c r="N16" i="6"/>
  <c r="O16" i="6"/>
  <c r="M17" i="6"/>
  <c r="N17" i="6"/>
  <c r="O17" i="6"/>
  <c r="F18" i="6"/>
  <c r="M18" i="6" s="1"/>
  <c r="N18" i="6"/>
  <c r="O18" i="6"/>
  <c r="N19" i="6"/>
  <c r="O19" i="6"/>
  <c r="F25" i="6"/>
  <c r="M25" i="6" s="1"/>
  <c r="P25" i="6" s="1"/>
  <c r="N25" i="6"/>
  <c r="F26" i="6"/>
  <c r="M26" i="6" s="1"/>
  <c r="N26" i="6"/>
  <c r="F27" i="6"/>
  <c r="M27" i="6" s="1"/>
  <c r="N27" i="6"/>
  <c r="N28" i="6"/>
  <c r="P28" i="6"/>
  <c r="F34" i="6"/>
  <c r="M34" i="6" s="1"/>
  <c r="N34" i="6"/>
  <c r="O34" i="6"/>
  <c r="F35" i="6"/>
  <c r="M35" i="6" s="1"/>
  <c r="P35" i="6" s="1"/>
  <c r="N35" i="6"/>
  <c r="O35" i="6"/>
  <c r="F36" i="6"/>
  <c r="M36" i="6" s="1"/>
  <c r="N36" i="6"/>
  <c r="O36" i="6"/>
  <c r="M37" i="6"/>
  <c r="N37" i="6"/>
  <c r="O37" i="6"/>
  <c r="F43" i="6"/>
  <c r="M43" i="6"/>
  <c r="P43" i="6" s="1"/>
  <c r="F44" i="6"/>
  <c r="M44" i="6"/>
  <c r="F45" i="6"/>
  <c r="M45" i="6"/>
  <c r="P45" i="6" s="1"/>
  <c r="F53" i="6"/>
  <c r="M53" i="6"/>
  <c r="N53" i="6"/>
  <c r="O53" i="6"/>
  <c r="F54" i="6"/>
  <c r="M54" i="6"/>
  <c r="N54" i="6"/>
  <c r="N69" i="6" s="1"/>
  <c r="O54" i="6"/>
  <c r="O69" i="6" s="1"/>
  <c r="F55" i="6"/>
  <c r="M55" i="6" s="1"/>
  <c r="N55" i="6"/>
  <c r="O55" i="6"/>
  <c r="M56" i="6"/>
  <c r="N56" i="6"/>
  <c r="O56" i="6"/>
  <c r="O71" i="6" s="1"/>
  <c r="G5" i="5"/>
  <c r="N5" i="5" s="1"/>
  <c r="Q5" i="5" s="1"/>
  <c r="G11" i="5"/>
  <c r="N11" i="5" s="1"/>
  <c r="Q11" i="5" s="1"/>
  <c r="G17" i="5"/>
  <c r="N17" i="5" s="1"/>
  <c r="Q17" i="5" s="1"/>
  <c r="O17" i="5"/>
  <c r="G23" i="5"/>
  <c r="N23" i="5" s="1"/>
  <c r="O23" i="5"/>
  <c r="P23" i="5"/>
  <c r="P45" i="5"/>
  <c r="G29" i="5"/>
  <c r="N29" i="5"/>
  <c r="G35" i="5"/>
  <c r="N35" i="5"/>
  <c r="R35" i="5"/>
  <c r="L236" i="2"/>
  <c r="N273" i="2"/>
  <c r="N268" i="2"/>
  <c r="N149" i="2"/>
  <c r="N178" i="2"/>
  <c r="N44" i="2"/>
  <c r="N91" i="2"/>
  <c r="N265" i="2"/>
  <c r="N131" i="2"/>
  <c r="N170" i="2"/>
  <c r="N110" i="2"/>
  <c r="N94" i="2"/>
  <c r="N282" i="2"/>
  <c r="L280" i="2"/>
  <c r="N280" i="2" s="1"/>
  <c r="M114" i="2"/>
  <c r="N276" i="2"/>
  <c r="N274" i="2"/>
  <c r="N121" i="2"/>
  <c r="N120" i="2"/>
  <c r="N26" i="2"/>
  <c r="K275" i="2"/>
  <c r="N285" i="2"/>
  <c r="N181" i="2"/>
  <c r="N198" i="2"/>
  <c r="N13" i="2"/>
  <c r="N279" i="2"/>
  <c r="N206" i="2"/>
  <c r="P7" i="6"/>
  <c r="M314" i="2"/>
  <c r="M304" i="2"/>
  <c r="M308" i="2"/>
  <c r="M315" i="2"/>
  <c r="M303" i="2"/>
  <c r="N166" i="2"/>
  <c r="N159" i="2"/>
  <c r="N154" i="2"/>
  <c r="N158" i="2"/>
  <c r="N160" i="2"/>
  <c r="N163" i="2"/>
  <c r="N165" i="2"/>
  <c r="N167" i="2"/>
  <c r="N169" i="2"/>
  <c r="N150" i="2"/>
  <c r="P64" i="7"/>
  <c r="L237" i="2"/>
  <c r="N57" i="6"/>
  <c r="N29" i="6"/>
  <c r="O44" i="7"/>
  <c r="N80" i="7"/>
  <c r="N44" i="7"/>
  <c r="M318" i="2"/>
  <c r="N36" i="2"/>
  <c r="N237" i="2"/>
  <c r="P63" i="7"/>
  <c r="N84" i="2"/>
  <c r="L161" i="2"/>
  <c r="N161" i="2"/>
  <c r="N227" i="2"/>
  <c r="N254" i="2"/>
  <c r="N284" i="2"/>
  <c r="K35" i="2"/>
  <c r="N35" i="2" s="1"/>
  <c r="N179" i="2"/>
  <c r="N244" i="2"/>
  <c r="N271" i="2"/>
  <c r="N209" i="2"/>
  <c r="L308" i="2"/>
  <c r="N246" i="2"/>
  <c r="N275" i="2"/>
  <c r="N40" i="2"/>
  <c r="N52" i="2"/>
  <c r="N54" i="2"/>
  <c r="N212" i="2"/>
  <c r="L310" i="2"/>
  <c r="N38" i="2"/>
  <c r="N45" i="2"/>
  <c r="N51" i="2"/>
  <c r="L303" i="2"/>
  <c r="L307" i="2"/>
  <c r="N48" i="2"/>
  <c r="N4" i="2"/>
  <c r="N5" i="2"/>
  <c r="M299" i="2"/>
  <c r="L313" i="2"/>
  <c r="N53" i="2"/>
  <c r="Q29" i="5"/>
  <c r="P28" i="7"/>
  <c r="P51" i="7"/>
  <c r="N111" i="2"/>
  <c r="N126" i="2"/>
  <c r="K319" i="2"/>
  <c r="N242" i="2"/>
  <c r="O22" i="7"/>
  <c r="O79" i="7"/>
  <c r="M312" i="2"/>
  <c r="O57" i="6"/>
  <c r="K152" i="2"/>
  <c r="K300" i="2" s="1"/>
  <c r="L286" i="2"/>
  <c r="N177" i="2"/>
  <c r="K122" i="2"/>
  <c r="N138" i="2"/>
  <c r="L312" i="2"/>
  <c r="O81" i="7"/>
  <c r="O80" i="7"/>
  <c r="N8" i="2"/>
  <c r="M316" i="2"/>
  <c r="M307" i="2"/>
  <c r="N33" i="2"/>
  <c r="N134" i="2"/>
  <c r="M38" i="6"/>
  <c r="N139" i="2"/>
  <c r="N220" i="2"/>
  <c r="L200" i="2"/>
  <c r="N123" i="2"/>
  <c r="N211" i="2"/>
  <c r="N240" i="2"/>
  <c r="N243" i="2"/>
  <c r="N248" i="2"/>
  <c r="L56" i="2"/>
  <c r="N137" i="2"/>
  <c r="N216" i="2"/>
  <c r="N228" i="2"/>
  <c r="N239" i="2"/>
  <c r="N245" i="2"/>
  <c r="N250" i="2"/>
  <c r="N255" i="2"/>
  <c r="L172" i="2"/>
  <c r="K258" i="2"/>
  <c r="L229" i="2"/>
  <c r="N122" i="2"/>
  <c r="K304" i="2"/>
  <c r="N207" i="2"/>
  <c r="K309" i="2"/>
  <c r="K316" i="2"/>
  <c r="N73" i="2"/>
  <c r="K299" i="2"/>
  <c r="M11" i="7"/>
  <c r="N38" i="5" l="1"/>
  <c r="Q23" i="5"/>
  <c r="P27" i="6"/>
  <c r="M70" i="6"/>
  <c r="P17" i="7"/>
  <c r="M80" i="7"/>
  <c r="N12" i="2"/>
  <c r="K27" i="2"/>
  <c r="K305" i="2"/>
  <c r="M82" i="7"/>
  <c r="P19" i="7"/>
  <c r="N133" i="2"/>
  <c r="K310" i="2"/>
  <c r="P16" i="7"/>
  <c r="M22" i="7"/>
  <c r="M79" i="7"/>
  <c r="N152" i="2"/>
  <c r="N236" i="2"/>
  <c r="L258" i="2"/>
  <c r="O68" i="6"/>
  <c r="P39" i="7"/>
  <c r="N83" i="7"/>
  <c r="O29" i="6"/>
  <c r="M27" i="2"/>
  <c r="N10" i="2"/>
  <c r="N17" i="2"/>
  <c r="N24" i="2"/>
  <c r="N72" i="2"/>
  <c r="N136" i="2"/>
  <c r="M229" i="2"/>
  <c r="M301" i="2"/>
  <c r="P80" i="7"/>
  <c r="M68" i="6"/>
  <c r="M47" i="6"/>
  <c r="M81" i="7"/>
  <c r="P52" i="7"/>
  <c r="P40" i="7"/>
  <c r="N23" i="2"/>
  <c r="N67" i="2"/>
  <c r="N78" i="2"/>
  <c r="N95" i="2"/>
  <c r="N113" i="2"/>
  <c r="N189" i="2"/>
  <c r="L318" i="2"/>
  <c r="N39" i="2"/>
  <c r="N303" i="2" s="1"/>
  <c r="K56" i="2"/>
  <c r="K172" i="2"/>
  <c r="N68" i="7"/>
  <c r="P41" i="7"/>
  <c r="O83" i="7"/>
  <c r="P54" i="7"/>
  <c r="K308" i="2"/>
  <c r="N15" i="2"/>
  <c r="N70" i="2"/>
  <c r="N183" i="2"/>
  <c r="N200" i="2" s="1"/>
  <c r="K200" i="2"/>
  <c r="L305" i="2"/>
  <c r="Q45" i="5"/>
  <c r="N316" i="2"/>
  <c r="N71" i="6"/>
  <c r="P42" i="7"/>
  <c r="P38" i="7"/>
  <c r="P20" i="7"/>
  <c r="P38" i="5"/>
  <c r="N25" i="2"/>
  <c r="N83" i="2"/>
  <c r="K306" i="2"/>
  <c r="N102" i="2"/>
  <c r="N105" i="2"/>
  <c r="M313" i="2"/>
  <c r="N215" i="2"/>
  <c r="L320" i="2"/>
  <c r="L309" i="2"/>
  <c r="N281" i="2"/>
  <c r="N43" i="2"/>
  <c r="N307" i="2" s="1"/>
  <c r="L316" i="2"/>
  <c r="L300" i="2"/>
  <c r="M302" i="2"/>
  <c r="M306" i="2"/>
  <c r="M310" i="2"/>
  <c r="N256" i="2"/>
  <c r="M309" i="2"/>
  <c r="M317" i="2"/>
  <c r="O11" i="6"/>
  <c r="K307" i="2"/>
  <c r="N257" i="2"/>
  <c r="P55" i="6"/>
  <c r="P37" i="6"/>
  <c r="O20" i="6"/>
  <c r="P17" i="6"/>
  <c r="P30" i="7"/>
  <c r="N16" i="2"/>
  <c r="N64" i="2"/>
  <c r="N80" i="2"/>
  <c r="N96" i="2"/>
  <c r="N302" i="2" s="1"/>
  <c r="N101" i="2"/>
  <c r="N104" i="2"/>
  <c r="N141" i="2"/>
  <c r="N219" i="2"/>
  <c r="N251" i="2"/>
  <c r="N42" i="2"/>
  <c r="M143" i="2"/>
  <c r="N162" i="2"/>
  <c r="P54" i="6"/>
  <c r="M69" i="6"/>
  <c r="P69" i="6" s="1"/>
  <c r="N38" i="6"/>
  <c r="P34" i="6"/>
  <c r="P29" i="7"/>
  <c r="M33" i="7"/>
  <c r="N22" i="7"/>
  <c r="N81" i="7"/>
  <c r="L306" i="2"/>
  <c r="K313" i="2"/>
  <c r="L85" i="2"/>
  <c r="N79" i="7"/>
  <c r="N68" i="6"/>
  <c r="P68" i="6" s="1"/>
  <c r="M29" i="6"/>
  <c r="P26" i="6"/>
  <c r="P29" i="6" s="1"/>
  <c r="P62" i="7"/>
  <c r="M68" i="7"/>
  <c r="M44" i="7"/>
  <c r="O33" i="7"/>
  <c r="L27" i="2"/>
  <c r="K302" i="2"/>
  <c r="K311" i="2"/>
  <c r="N47" i="2"/>
  <c r="N50" i="2"/>
  <c r="K314" i="2"/>
  <c r="L311" i="2"/>
  <c r="K320" i="2"/>
  <c r="N263" i="2"/>
  <c r="K286" i="2"/>
  <c r="L321" i="2"/>
  <c r="M305" i="2"/>
  <c r="O11" i="7"/>
  <c r="O82" i="7"/>
  <c r="N7" i="2"/>
  <c r="M300" i="2"/>
  <c r="N61" i="6"/>
  <c r="N70" i="6"/>
  <c r="P18" i="6"/>
  <c r="P20" i="6" s="1"/>
  <c r="L114" i="2"/>
  <c r="P53" i="6"/>
  <c r="N33" i="7"/>
  <c r="M11" i="6"/>
  <c r="P44" i="6"/>
  <c r="P47" i="6" s="1"/>
  <c r="M83" i="7"/>
  <c r="K317" i="2"/>
  <c r="M56" i="7"/>
  <c r="M20" i="6"/>
  <c r="N9" i="2"/>
  <c r="N45" i="5"/>
  <c r="M71" i="6"/>
  <c r="P56" i="6"/>
  <c r="P71" i="6" s="1"/>
  <c r="P36" i="6"/>
  <c r="P83" i="7"/>
  <c r="O45" i="5"/>
  <c r="O38" i="5"/>
  <c r="Q38" i="5" s="1"/>
  <c r="P31" i="7"/>
  <c r="L299" i="2"/>
  <c r="N252" i="2"/>
  <c r="N214" i="2"/>
  <c r="N100" i="2"/>
  <c r="L143" i="2"/>
  <c r="L294" i="2" s="1"/>
  <c r="K143" i="2"/>
  <c r="K312" i="2"/>
  <c r="K85" i="2"/>
  <c r="K114" i="2"/>
  <c r="O47" i="6"/>
  <c r="N20" i="6"/>
  <c r="M57" i="6"/>
  <c r="L301" i="2"/>
  <c r="P18" i="7"/>
  <c r="P22" i="7" s="1"/>
  <c r="O70" i="6"/>
  <c r="O38" i="6"/>
  <c r="P9" i="6"/>
  <c r="P11" i="6" s="1"/>
  <c r="N82" i="7"/>
  <c r="P53" i="7"/>
  <c r="P56" i="7" s="1"/>
  <c r="N56" i="7"/>
  <c r="N66" i="2"/>
  <c r="N76" i="2"/>
  <c r="K301" i="2"/>
  <c r="N218" i="2"/>
  <c r="N309" i="2" s="1"/>
  <c r="N221" i="2"/>
  <c r="N312" i="2" s="1"/>
  <c r="N270" i="2"/>
  <c r="N304" i="2" s="1"/>
  <c r="K303" i="2"/>
  <c r="L317" i="2"/>
  <c r="N37" i="2"/>
  <c r="N301" i="2" s="1"/>
  <c r="N62" i="2"/>
  <c r="N217" i="2"/>
  <c r="N308" i="2" s="1"/>
  <c r="N82" i="2"/>
  <c r="N317" i="2" s="1"/>
  <c r="N112" i="2"/>
  <c r="N319" i="2" s="1"/>
  <c r="K229" i="2"/>
  <c r="K315" i="2"/>
  <c r="K318" i="2"/>
  <c r="N55" i="2"/>
  <c r="N318" i="2" s="1"/>
  <c r="L304" i="2"/>
  <c r="N75" i="2"/>
  <c r="N310" i="2" s="1"/>
  <c r="N128" i="2"/>
  <c r="N129" i="2"/>
  <c r="N306" i="2" s="1"/>
  <c r="N208" i="2"/>
  <c r="N249" i="2"/>
  <c r="N253" i="2"/>
  <c r="N315" i="2" s="1"/>
  <c r="L314" i="2"/>
  <c r="K321" i="2"/>
  <c r="N34" i="2"/>
  <c r="N222" i="2"/>
  <c r="N313" i="2" s="1"/>
  <c r="N143" i="2" l="1"/>
  <c r="P38" i="6"/>
  <c r="M294" i="2"/>
  <c r="P70" i="6"/>
  <c r="P72" i="6" s="1"/>
  <c r="K294" i="2"/>
  <c r="P81" i="7"/>
  <c r="P44" i="7"/>
  <c r="N172" i="2"/>
  <c r="N56" i="2"/>
  <c r="N258" i="2"/>
  <c r="N72" i="7"/>
  <c r="N84" i="7"/>
  <c r="N311" i="2"/>
  <c r="O84" i="7"/>
  <c r="O72" i="7"/>
  <c r="P33" i="7"/>
  <c r="N229" i="2"/>
  <c r="M61" i="6"/>
  <c r="M72" i="6"/>
  <c r="N114" i="2"/>
  <c r="N27" i="2"/>
  <c r="N300" i="2"/>
  <c r="P82" i="7"/>
  <c r="N85" i="2"/>
  <c r="M84" i="7"/>
  <c r="M72" i="7"/>
  <c r="N72" i="6"/>
  <c r="O72" i="6"/>
  <c r="O61" i="6"/>
  <c r="N305" i="2"/>
  <c r="P57" i="6"/>
  <c r="N320" i="2"/>
  <c r="N286" i="2"/>
  <c r="N314" i="2"/>
  <c r="P79" i="7"/>
  <c r="P84" i="7" s="1"/>
  <c r="P68" i="7"/>
  <c r="N321" i="2"/>
  <c r="N299" i="2"/>
  <c r="N294" i="2" l="1"/>
  <c r="N322" i="2"/>
  <c r="P72" i="7"/>
  <c r="P61" i="6"/>
</calcChain>
</file>

<file path=xl/comments1.xml><?xml version="1.0" encoding="utf-8"?>
<comments xmlns="http://schemas.openxmlformats.org/spreadsheetml/2006/main">
  <authors>
    <author>fzarate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Epifanía del Señor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San José</t>
        </r>
      </text>
    </comment>
  </commentList>
</comments>
</file>

<file path=xl/sharedStrings.xml><?xml version="1.0" encoding="utf-8"?>
<sst xmlns="http://schemas.openxmlformats.org/spreadsheetml/2006/main" count="1992" uniqueCount="92">
  <si>
    <t>COMODIN</t>
  </si>
  <si>
    <t>Quorum I</t>
  </si>
  <si>
    <t>C.I.D.</t>
  </si>
  <si>
    <t>Pabellón</t>
  </si>
  <si>
    <t>Altabix</t>
  </si>
  <si>
    <t>Rectorado</t>
  </si>
  <si>
    <t>Altet</t>
  </si>
  <si>
    <t>Quorum III y IV</t>
  </si>
  <si>
    <t>Instalaciones deportivas</t>
  </si>
  <si>
    <t>Atzavares</t>
  </si>
  <si>
    <t>Torrevaillo</t>
  </si>
  <si>
    <t>Vinalopo</t>
  </si>
  <si>
    <t>Helike</t>
  </si>
  <si>
    <t>La Galia</t>
  </si>
  <si>
    <t>Torreblanca</t>
  </si>
  <si>
    <t>Altamira</t>
  </si>
  <si>
    <t>Alcudia</t>
  </si>
  <si>
    <t>Torregaitan</t>
  </si>
  <si>
    <t>Total Horas periodo</t>
  </si>
  <si>
    <t xml:space="preserve">HORAS ABIERTO </t>
  </si>
  <si>
    <t>Edificios</t>
  </si>
  <si>
    <t>GLOBAL</t>
  </si>
  <si>
    <t>DOMINGOS</t>
  </si>
  <si>
    <t>SABADOS</t>
  </si>
  <si>
    <t>ORDINARIO</t>
  </si>
  <si>
    <t>PARCIAL</t>
  </si>
  <si>
    <t>Cerrada</t>
  </si>
  <si>
    <t>CERRADO</t>
  </si>
  <si>
    <t>-</t>
  </si>
  <si>
    <t>ABIERTO</t>
  </si>
  <si>
    <t>FIN</t>
  </si>
  <si>
    <t>INICIO</t>
  </si>
  <si>
    <t>HORAS ABIERTO SEGÚN DÍA</t>
  </si>
  <si>
    <t>ABIERTO CERRADO PARCIAL</t>
  </si>
  <si>
    <t>Nº de horas</t>
  </si>
  <si>
    <t>Horarios Dom.</t>
  </si>
  <si>
    <t>Horarios Sábados</t>
  </si>
  <si>
    <t>Horario Lunes a Viernes</t>
  </si>
  <si>
    <t>PERIODO reducido 24 al 31 DICIEMBRE (1 FESTIVO)</t>
  </si>
  <si>
    <t>PERIODO REDUCIDO 16 AGOSTO 31 AGOSTO</t>
  </si>
  <si>
    <t>PERIODO REDUCIDO 1 AGOSTO al 15 AGOSTO (1 FESTIVO)</t>
  </si>
  <si>
    <t>Albir</t>
  </si>
  <si>
    <t>Las Salesas</t>
  </si>
  <si>
    <t>Tudemir</t>
  </si>
  <si>
    <t>Orcelis</t>
  </si>
  <si>
    <t>Horas por semana (5+1+1)</t>
  </si>
  <si>
    <t>L</t>
  </si>
  <si>
    <t>M</t>
  </si>
  <si>
    <t>J</t>
  </si>
  <si>
    <t>V</t>
  </si>
  <si>
    <t>S</t>
  </si>
  <si>
    <t>D</t>
  </si>
  <si>
    <t>EL CLOT</t>
  </si>
  <si>
    <t>PERIODO REDUCIDO 1 ENERO AL 6 ENERO (2 FESTIVOS)</t>
  </si>
  <si>
    <t>PERIODO reducido 24 al 31 DICIEMBRE (2 FESTIVO)</t>
  </si>
  <si>
    <t>SEVERO OCHOA</t>
  </si>
  <si>
    <t>PERIODO NORMAL ( 9 FESTIVOS )</t>
  </si>
  <si>
    <t>Torrepinet</t>
  </si>
  <si>
    <t>Arenales</t>
  </si>
  <si>
    <t>PERIODO REDUCIDO 03 ABRIL AL 13 ABRIL (3 FESTIVOS)</t>
  </si>
  <si>
    <t>PERIODO reducido JULIO  Y SEPTIEMBRE</t>
  </si>
  <si>
    <t>MESE DE OCTUBRE Y NOVIEMBRE / PERIODE NORMAL ( 3 FESTIVOS )</t>
  </si>
  <si>
    <t>PERIODO ENERO  ( PERIODO NORMAL )</t>
  </si>
  <si>
    <t>MESES FEBRERO A JUNIO ( PERIODO NORMAL ) ( 3 FESTIVOS )</t>
  </si>
  <si>
    <t xml:space="preserve"> </t>
  </si>
  <si>
    <t>PERIODO REDUCIDO 03 ABRIL AL 12 ABRIL (2 FESTIVOS)</t>
  </si>
  <si>
    <t>PERIODO NORMAL (9 FESTIVOS)</t>
  </si>
  <si>
    <t>SANTIAGO RAMÓN Y CAJAL</t>
  </si>
  <si>
    <t>Innova</t>
  </si>
  <si>
    <t>MUHAMMAD AL-SHAFRA</t>
  </si>
  <si>
    <t>Calendario 2015</t>
  </si>
  <si>
    <t>MARIE CURIE</t>
  </si>
  <si>
    <t>Fiesta Local Elche</t>
  </si>
  <si>
    <t>Fiesta Local San Juan</t>
  </si>
  <si>
    <t>Fiesta Local Orihuela</t>
  </si>
  <si>
    <t>Fiesta Local Altea</t>
  </si>
  <si>
    <t>Festivo Nacional</t>
  </si>
  <si>
    <t>Periodo reducido</t>
  </si>
  <si>
    <t>DEL 01-12-2015 AL 23-12-2015 ( PERIODO NORMAL ) ( 2 FESTIVOS )</t>
  </si>
  <si>
    <t>FRANCISCO JAVIER BALMIS</t>
  </si>
  <si>
    <t>AÑO 2015</t>
  </si>
  <si>
    <t>Coste por CAMPUS sin IVA</t>
  </si>
  <si>
    <t>Coste por CAMPUS IVA</t>
  </si>
  <si>
    <t>ELCHE</t>
  </si>
  <si>
    <t xml:space="preserve">ALTEA </t>
  </si>
  <si>
    <t>ORIHUELA</t>
  </si>
  <si>
    <t>SAN JUAN</t>
  </si>
  <si>
    <t>AÑO 2016</t>
  </si>
  <si>
    <t>AÑO 2017</t>
  </si>
  <si>
    <t>sin IVA</t>
  </si>
  <si>
    <t>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</si>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</sst>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_ ;\-#,##0.0\ "/>
    <numFmt numFmtId="167" formatCode="_-* #,##0.0\ _€_-;\-* #,##0.0\ _€_-;_-* &quot;-&quot;?\ _€_-;_-@_-"/>
    <numFmt numFmtId="168" formatCode="_-* #,##0\ _€_-;\-* #,##0\ _€_-;_-* &quot;-&quot;??\ _€_-;_-@_-"/>
    <numFmt numFmtId="169" formatCode="[$-C0A]mmmm\-yy;@"/>
    <numFmt numFmtId="170" formatCode="0.000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36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30"/>
      <name val="Calibri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sz val="11"/>
      <color indexed="36"/>
      <name val="Arial"/>
      <family val="2"/>
    </font>
    <font>
      <i/>
      <sz val="24"/>
      <color indexed="8"/>
      <name val="Team MT"/>
    </font>
    <font>
      <b/>
      <sz val="11"/>
      <color indexed="9"/>
      <name val="Arial"/>
      <family val="2"/>
    </font>
    <font>
      <b/>
      <sz val="10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7030A0"/>
      <name val="Calibri"/>
      <family val="2"/>
    </font>
    <font>
      <b/>
      <sz val="11"/>
      <color theme="1"/>
      <name val="Arial"/>
      <family val="2"/>
    </font>
    <font>
      <sz val="2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1">
    <xf numFmtId="0" fontId="0" fillId="0" borderId="0" xfId="0"/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3" fontId="0" fillId="0" borderId="0" xfId="0" applyNumberFormat="1"/>
    <xf numFmtId="164" fontId="2" fillId="4" borderId="4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5" fontId="3" fillId="0" borderId="14" xfId="2" applyNumberFormat="1" applyFont="1" applyBorder="1"/>
    <xf numFmtId="165" fontId="5" fillId="0" borderId="15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6" fontId="3" fillId="0" borderId="14" xfId="2" applyNumberFormat="1" applyFont="1" applyBorder="1"/>
    <xf numFmtId="164" fontId="5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167" fontId="4" fillId="0" borderId="6" xfId="2" applyNumberFormat="1" applyFont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3" fontId="4" fillId="0" borderId="6" xfId="2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7" fontId="4" fillId="2" borderId="7" xfId="2" applyNumberFormat="1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3" fillId="0" borderId="14" xfId="2" applyNumberFormat="1" applyFont="1" applyBorder="1"/>
    <xf numFmtId="167" fontId="3" fillId="0" borderId="14" xfId="2" applyNumberFormat="1" applyFont="1" applyBorder="1" applyAlignment="1">
      <alignment horizontal="right"/>
    </xf>
    <xf numFmtId="4" fontId="8" fillId="2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7" fontId="3" fillId="0" borderId="18" xfId="2" applyNumberFormat="1" applyFont="1" applyBorder="1"/>
    <xf numFmtId="164" fontId="5" fillId="0" borderId="19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Border="1"/>
    <xf numFmtId="4" fontId="4" fillId="2" borderId="21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4" fillId="2" borderId="21" xfId="2" applyNumberFormat="1" applyFont="1" applyFill="1" applyBorder="1" applyAlignment="1">
      <alignment horizontal="center" vertical="center" wrapText="1"/>
    </xf>
    <xf numFmtId="43" fontId="3" fillId="0" borderId="14" xfId="0" applyNumberFormat="1" applyFont="1" applyBorder="1"/>
    <xf numFmtId="164" fontId="5" fillId="0" borderId="15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43" fontId="4" fillId="0" borderId="1" xfId="2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3" fontId="4" fillId="2" borderId="6" xfId="2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8" fontId="0" fillId="0" borderId="0" xfId="0" applyNumberFormat="1"/>
    <xf numFmtId="0" fontId="6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43" fontId="4" fillId="2" borderId="7" xfId="2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164" fontId="10" fillId="0" borderId="14" xfId="0" applyNumberFormat="1" applyFont="1" applyBorder="1" applyAlignment="1"/>
    <xf numFmtId="164" fontId="14" fillId="0" borderId="15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/>
    <xf numFmtId="164" fontId="16" fillId="2" borderId="28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164" fontId="16" fillId="2" borderId="8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65" fontId="18" fillId="2" borderId="8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vertical="center"/>
    </xf>
    <xf numFmtId="164" fontId="20" fillId="4" borderId="4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43" fontId="11" fillId="0" borderId="0" xfId="0" applyNumberFormat="1" applyFont="1" applyAlignment="1"/>
    <xf numFmtId="43" fontId="11" fillId="0" borderId="0" xfId="0" applyNumberFormat="1" applyFont="1" applyAlignment="1">
      <alignment wrapText="1"/>
    </xf>
    <xf numFmtId="164" fontId="17" fillId="2" borderId="29" xfId="0" applyNumberFormat="1" applyFont="1" applyFill="1" applyBorder="1" applyAlignment="1">
      <alignment horizontal="center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15" fillId="2" borderId="30" xfId="0" applyNumberFormat="1" applyFont="1" applyFill="1" applyBorder="1" applyAlignment="1">
      <alignment horizontal="center" vertical="center" wrapText="1"/>
    </xf>
    <xf numFmtId="164" fontId="16" fillId="2" borderId="28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164" fontId="14" fillId="2" borderId="25" xfId="0" applyNumberFormat="1" applyFont="1" applyFill="1" applyBorder="1" applyAlignment="1">
      <alignment horizontal="center" vertical="center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5" fontId="18" fillId="2" borderId="8" xfId="0" applyNumberFormat="1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wrapText="1"/>
    </xf>
    <xf numFmtId="43" fontId="17" fillId="2" borderId="1" xfId="2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43" fontId="17" fillId="0" borderId="6" xfId="2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3" fontId="17" fillId="2" borderId="6" xfId="2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164" fontId="17" fillId="2" borderId="6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3" fontId="17" fillId="2" borderId="7" xfId="2" applyNumberFormat="1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44" fontId="10" fillId="0" borderId="0" xfId="3" applyFont="1" applyFill="1" applyBorder="1" applyAlignment="1"/>
    <xf numFmtId="43" fontId="10" fillId="0" borderId="0" xfId="2" applyFont="1" applyFill="1" applyBorder="1" applyAlignment="1"/>
    <xf numFmtId="0" fontId="0" fillId="0" borderId="0" xfId="0" applyBorder="1"/>
    <xf numFmtId="0" fontId="0" fillId="0" borderId="12" xfId="0" applyBorder="1"/>
    <xf numFmtId="0" fontId="10" fillId="5" borderId="32" xfId="0" applyFont="1" applyFill="1" applyBorder="1" applyAlignment="1">
      <alignment horizontal="center" wrapText="1"/>
    </xf>
    <xf numFmtId="0" fontId="10" fillId="5" borderId="33" xfId="0" applyFont="1" applyFill="1" applyBorder="1" applyAlignment="1">
      <alignment horizontal="center" wrapText="1"/>
    </xf>
    <xf numFmtId="0" fontId="10" fillId="5" borderId="34" xfId="0" applyFont="1" applyFill="1" applyBorder="1" applyAlignment="1">
      <alignment horizontal="center" wrapText="1"/>
    </xf>
    <xf numFmtId="0" fontId="10" fillId="3" borderId="32" xfId="0" applyFont="1" applyFill="1" applyBorder="1" applyAlignment="1">
      <alignment horizontal="center" wrapText="1"/>
    </xf>
    <xf numFmtId="0" fontId="10" fillId="6" borderId="32" xfId="0" applyFont="1" applyFill="1" applyBorder="1" applyAlignment="1">
      <alignment horizontal="center" wrapText="1"/>
    </xf>
    <xf numFmtId="0" fontId="10" fillId="3" borderId="33" xfId="0" applyFont="1" applyFill="1" applyBorder="1" applyAlignment="1">
      <alignment horizontal="center" wrapText="1"/>
    </xf>
    <xf numFmtId="0" fontId="10" fillId="7" borderId="32" xfId="0" applyFont="1" applyFill="1" applyBorder="1" applyAlignment="1">
      <alignment horizontal="center" wrapText="1"/>
    </xf>
    <xf numFmtId="0" fontId="10" fillId="6" borderId="33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7" borderId="34" xfId="0" applyFont="1" applyFill="1" applyBorder="1" applyAlignment="1">
      <alignment horizontal="center" wrapText="1"/>
    </xf>
    <xf numFmtId="0" fontId="10" fillId="7" borderId="33" xfId="0" applyFont="1" applyFill="1" applyBorder="1" applyAlignment="1">
      <alignment horizontal="center" wrapText="1"/>
    </xf>
    <xf numFmtId="0" fontId="10" fillId="7" borderId="35" xfId="0" applyFont="1" applyFill="1" applyBorder="1" applyAlignment="1">
      <alignment horizontal="center" wrapText="1"/>
    </xf>
    <xf numFmtId="0" fontId="10" fillId="7" borderId="36" xfId="0" applyFont="1" applyFill="1" applyBorder="1" applyAlignment="1">
      <alignment horizontal="center" wrapText="1"/>
    </xf>
    <xf numFmtId="0" fontId="27" fillId="0" borderId="0" xfId="1" applyBorder="1" applyAlignment="1" applyProtection="1">
      <alignment horizontal="center" wrapText="1"/>
    </xf>
    <xf numFmtId="0" fontId="0" fillId="0" borderId="37" xfId="0" applyBorder="1"/>
    <xf numFmtId="0" fontId="23" fillId="0" borderId="37" xfId="0" applyFont="1" applyBorder="1" applyAlignment="1">
      <alignment horizontal="center" wrapText="1"/>
    </xf>
    <xf numFmtId="0" fontId="0" fillId="0" borderId="18" xfId="0" applyBorder="1"/>
    <xf numFmtId="2" fontId="18" fillId="9" borderId="4" xfId="0" applyNumberFormat="1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2" fontId="18" fillId="9" borderId="4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 wrapText="1"/>
    </xf>
    <xf numFmtId="2" fontId="8" fillId="9" borderId="4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vertical="center" wrapText="1"/>
    </xf>
    <xf numFmtId="2" fontId="6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67" fontId="4" fillId="9" borderId="6" xfId="2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4" fontId="29" fillId="9" borderId="8" xfId="0" applyNumberFormat="1" applyFont="1" applyFill="1" applyBorder="1" applyAlignment="1">
      <alignment horizontal="center" vertical="center" wrapText="1"/>
    </xf>
    <xf numFmtId="4" fontId="29" fillId="10" borderId="8" xfId="0" applyNumberFormat="1" applyFont="1" applyFill="1" applyBorder="1" applyAlignment="1">
      <alignment horizontal="center" vertical="center" wrapText="1"/>
    </xf>
    <xf numFmtId="2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165" fontId="6" fillId="9" borderId="4" xfId="0" applyNumberFormat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4" fontId="15" fillId="9" borderId="8" xfId="0" applyNumberFormat="1" applyFont="1" applyFill="1" applyBorder="1" applyAlignment="1">
      <alignment horizontal="center" vertical="center" wrapText="1"/>
    </xf>
    <xf numFmtId="4" fontId="14" fillId="9" borderId="8" xfId="0" applyNumberFormat="1" applyFont="1" applyFill="1" applyBorder="1" applyAlignment="1">
      <alignment horizontal="center" vertical="center" wrapText="1"/>
    </xf>
    <xf numFmtId="4" fontId="16" fillId="9" borderId="8" xfId="0" applyNumberFormat="1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wrapText="1"/>
    </xf>
    <xf numFmtId="0" fontId="10" fillId="11" borderId="32" xfId="0" applyFont="1" applyFill="1" applyBorder="1" applyAlignment="1">
      <alignment horizontal="center" wrapText="1"/>
    </xf>
    <xf numFmtId="0" fontId="10" fillId="12" borderId="33" xfId="0" applyFont="1" applyFill="1" applyBorder="1" applyAlignment="1">
      <alignment horizontal="center" wrapText="1"/>
    </xf>
    <xf numFmtId="0" fontId="10" fillId="12" borderId="32" xfId="0" applyFont="1" applyFill="1" applyBorder="1" applyAlignment="1">
      <alignment horizontal="center" wrapText="1"/>
    </xf>
    <xf numFmtId="0" fontId="10" fillId="12" borderId="34" xfId="0" applyFont="1" applyFill="1" applyBorder="1" applyAlignment="1">
      <alignment horizontal="center" wrapText="1"/>
    </xf>
    <xf numFmtId="0" fontId="10" fillId="9" borderId="33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10" fillId="12" borderId="36" xfId="0" applyFont="1" applyFill="1" applyBorder="1" applyAlignment="1">
      <alignment horizontal="center" wrapText="1"/>
    </xf>
    <xf numFmtId="0" fontId="10" fillId="11" borderId="33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6" fontId="3" fillId="0" borderId="0" xfId="2" applyNumberFormat="1" applyFont="1" applyBorder="1"/>
    <xf numFmtId="165" fontId="6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Border="1"/>
    <xf numFmtId="165" fontId="7" fillId="10" borderId="8" xfId="0" applyNumberFormat="1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/>
    <xf numFmtId="4" fontId="0" fillId="4" borderId="4" xfId="0" applyNumberFormat="1" applyFill="1" applyBorder="1" applyAlignment="1">
      <alignment horizontal="center" vertical="center"/>
    </xf>
    <xf numFmtId="2" fontId="8" fillId="13" borderId="4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10" borderId="1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Border="1"/>
    <xf numFmtId="0" fontId="7" fillId="10" borderId="39" xfId="0" applyFont="1" applyFill="1" applyBorder="1" applyAlignment="1">
      <alignment vertical="center" wrapText="1"/>
    </xf>
    <xf numFmtId="2" fontId="8" fillId="10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165" fontId="5" fillId="10" borderId="40" xfId="0" applyNumberFormat="1" applyFont="1" applyFill="1" applyBorder="1" applyAlignment="1">
      <alignment horizontal="center" vertical="center" wrapText="1"/>
    </xf>
    <xf numFmtId="165" fontId="4" fillId="10" borderId="41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/>
    <xf numFmtId="4" fontId="8" fillId="9" borderId="8" xfId="0" applyNumberFormat="1" applyFont="1" applyFill="1" applyBorder="1" applyAlignment="1">
      <alignment horizontal="center" vertical="center" wrapText="1"/>
    </xf>
    <xf numFmtId="2" fontId="6" fillId="9" borderId="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0" fillId="0" borderId="24" xfId="0" applyNumberFormat="1" applyBorder="1"/>
    <xf numFmtId="0" fontId="7" fillId="2" borderId="42" xfId="0" applyFont="1" applyFill="1" applyBorder="1" applyAlignment="1">
      <alignment vertical="center" wrapText="1"/>
    </xf>
    <xf numFmtId="2" fontId="8" fillId="2" borderId="43" xfId="0" applyNumberFormat="1" applyFont="1" applyFill="1" applyBorder="1" applyAlignment="1">
      <alignment horizontal="center" vertical="center" wrapText="1"/>
    </xf>
    <xf numFmtId="164" fontId="8" fillId="2" borderId="43" xfId="0" applyNumberFormat="1" applyFont="1" applyFill="1" applyBorder="1" applyAlignment="1">
      <alignment horizontal="center" vertical="center" wrapText="1"/>
    </xf>
    <xf numFmtId="2" fontId="6" fillId="2" borderId="43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167" fontId="4" fillId="2" borderId="44" xfId="2" applyNumberFormat="1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center" vertical="center" wrapText="1"/>
    </xf>
    <xf numFmtId="0" fontId="5" fillId="10" borderId="4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2" fontId="8" fillId="9" borderId="43" xfId="0" applyNumberFormat="1" applyFont="1" applyFill="1" applyBorder="1" applyAlignment="1">
      <alignment horizontal="center" vertical="center" wrapText="1"/>
    </xf>
    <xf numFmtId="164" fontId="8" fillId="9" borderId="24" xfId="0" applyNumberFormat="1" applyFont="1" applyFill="1" applyBorder="1" applyAlignment="1">
      <alignment horizontal="center" vertical="center" wrapText="1"/>
    </xf>
    <xf numFmtId="167" fontId="4" fillId="10" borderId="6" xfId="2" applyNumberFormat="1" applyFont="1" applyFill="1" applyBorder="1" applyAlignment="1">
      <alignment horizontal="center" vertical="center" wrapText="1"/>
    </xf>
    <xf numFmtId="2" fontId="8" fillId="10" borderId="40" xfId="0" applyNumberFormat="1" applyFont="1" applyFill="1" applyBorder="1" applyAlignment="1">
      <alignment horizontal="center" vertical="center" wrapText="1"/>
    </xf>
    <xf numFmtId="165" fontId="8" fillId="10" borderId="40" xfId="0" applyNumberFormat="1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4" fillId="10" borderId="41" xfId="0" applyNumberFormat="1" applyFont="1" applyFill="1" applyBorder="1" applyAlignment="1">
      <alignment horizontal="right" vertical="center" wrapText="1"/>
    </xf>
    <xf numFmtId="0" fontId="8" fillId="10" borderId="9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8" fillId="2" borderId="43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165" fontId="7" fillId="2" borderId="19" xfId="0" applyNumberFormat="1" applyFont="1" applyFill="1" applyBorder="1" applyAlignment="1">
      <alignment horizontal="center" vertical="center" wrapText="1"/>
    </xf>
    <xf numFmtId="165" fontId="6" fillId="2" borderId="43" xfId="0" applyNumberFormat="1" applyFont="1" applyFill="1" applyBorder="1" applyAlignment="1">
      <alignment horizontal="center" vertical="center" wrapText="1"/>
    </xf>
    <xf numFmtId="165" fontId="5" fillId="2" borderId="43" xfId="0" applyNumberFormat="1" applyFont="1" applyFill="1" applyBorder="1" applyAlignment="1">
      <alignment horizontal="center" vertical="center" wrapText="1"/>
    </xf>
    <xf numFmtId="165" fontId="4" fillId="2" borderId="44" xfId="0" applyNumberFormat="1" applyFont="1" applyFill="1" applyBorder="1" applyAlignment="1">
      <alignment horizontal="center" vertical="center" wrapText="1"/>
    </xf>
    <xf numFmtId="0" fontId="4" fillId="9" borderId="43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3" fillId="0" borderId="0" xfId="2" applyNumberFormat="1" applyFont="1" applyBorder="1"/>
    <xf numFmtId="2" fontId="7" fillId="9" borderId="10" xfId="0" applyNumberFormat="1" applyFont="1" applyFill="1" applyBorder="1" applyAlignment="1">
      <alignment horizontal="center" vertical="center" wrapText="1"/>
    </xf>
    <xf numFmtId="165" fontId="7" fillId="9" borderId="19" xfId="0" applyNumberFormat="1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2" fontId="6" fillId="9" borderId="2" xfId="0" applyNumberFormat="1" applyFont="1" applyFill="1" applyBorder="1" applyAlignment="1">
      <alignment horizontal="center" vertical="center" wrapText="1"/>
    </xf>
    <xf numFmtId="1" fontId="8" fillId="9" borderId="4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2" fontId="8" fillId="2" borderId="4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164" fontId="7" fillId="9" borderId="8" xfId="0" applyNumberFormat="1" applyFont="1" applyFill="1" applyBorder="1" applyAlignment="1">
      <alignment horizontal="center" vertical="center" wrapText="1"/>
    </xf>
    <xf numFmtId="164" fontId="6" fillId="9" borderId="25" xfId="0" applyNumberFormat="1" applyFont="1" applyFill="1" applyBorder="1" applyAlignment="1">
      <alignment horizontal="center" vertical="center" wrapText="1"/>
    </xf>
    <xf numFmtId="164" fontId="5" fillId="9" borderId="2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wrapText="1"/>
    </xf>
    <xf numFmtId="0" fontId="10" fillId="14" borderId="32" xfId="0" applyFont="1" applyFill="1" applyBorder="1" applyAlignment="1">
      <alignment horizontal="center" wrapText="1"/>
    </xf>
    <xf numFmtId="0" fontId="10" fillId="14" borderId="36" xfId="0" applyFont="1" applyFill="1" applyBorder="1" applyAlignment="1">
      <alignment horizontal="center" wrapText="1"/>
    </xf>
    <xf numFmtId="0" fontId="10" fillId="15" borderId="32" xfId="0" applyFont="1" applyFill="1" applyBorder="1" applyAlignment="1">
      <alignment horizontal="center" wrapText="1"/>
    </xf>
    <xf numFmtId="0" fontId="10" fillId="9" borderId="47" xfId="0" applyFont="1" applyFill="1" applyBorder="1" applyAlignment="1">
      <alignment horizontal="center" wrapText="1"/>
    </xf>
    <xf numFmtId="0" fontId="10" fillId="14" borderId="48" xfId="0" applyFont="1" applyFill="1" applyBorder="1" applyAlignment="1">
      <alignment horizontal="center" wrapText="1"/>
    </xf>
    <xf numFmtId="0" fontId="10" fillId="15" borderId="36" xfId="0" applyFont="1" applyFill="1" applyBorder="1" applyAlignment="1">
      <alignment horizontal="center" wrapText="1"/>
    </xf>
    <xf numFmtId="0" fontId="26" fillId="15" borderId="32" xfId="0" applyFont="1" applyFill="1" applyBorder="1" applyAlignment="1">
      <alignment horizont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Border="1" applyAlignment="1">
      <alignment wrapText="1"/>
    </xf>
    <xf numFmtId="0" fontId="16" fillId="2" borderId="24" xfId="0" applyFont="1" applyFill="1" applyBorder="1" applyAlignment="1">
      <alignment vertical="center" wrapText="1"/>
    </xf>
    <xf numFmtId="2" fontId="18" fillId="2" borderId="24" xfId="0" applyNumberFormat="1" applyFont="1" applyFill="1" applyBorder="1" applyAlignment="1">
      <alignment horizontal="center" vertical="center" wrapText="1"/>
    </xf>
    <xf numFmtId="165" fontId="18" fillId="2" borderId="24" xfId="0" applyNumberFormat="1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3" fontId="17" fillId="2" borderId="24" xfId="0" applyNumberFormat="1" applyFont="1" applyFill="1" applyBorder="1" applyAlignment="1">
      <alignment horizontal="center" vertical="center" wrapText="1"/>
    </xf>
    <xf numFmtId="0" fontId="10" fillId="16" borderId="34" xfId="0" applyFont="1" applyFill="1" applyBorder="1" applyAlignment="1">
      <alignment horizontal="center" wrapText="1"/>
    </xf>
    <xf numFmtId="0" fontId="10" fillId="17" borderId="32" xfId="0" applyFont="1" applyFill="1" applyBorder="1" applyAlignment="1">
      <alignment horizontal="center" wrapText="1"/>
    </xf>
    <xf numFmtId="0" fontId="10" fillId="17" borderId="36" xfId="0" applyFont="1" applyFill="1" applyBorder="1" applyAlignment="1">
      <alignment horizontal="center" wrapText="1"/>
    </xf>
    <xf numFmtId="0" fontId="10" fillId="18" borderId="34" xfId="0" applyFont="1" applyFill="1" applyBorder="1" applyAlignment="1">
      <alignment horizontal="center" wrapText="1"/>
    </xf>
    <xf numFmtId="0" fontId="10" fillId="18" borderId="35" xfId="0" applyFont="1" applyFill="1" applyBorder="1" applyAlignment="1">
      <alignment horizontal="center" wrapText="1"/>
    </xf>
    <xf numFmtId="0" fontId="10" fillId="16" borderId="35" xfId="0" applyFont="1" applyFill="1" applyBorder="1" applyAlignment="1">
      <alignment horizont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0" fillId="19" borderId="33" xfId="0" applyFont="1" applyFill="1" applyBorder="1" applyAlignment="1">
      <alignment horizontal="center" wrapText="1"/>
    </xf>
    <xf numFmtId="0" fontId="10" fillId="19" borderId="32" xfId="0" applyFont="1" applyFill="1" applyBorder="1" applyAlignment="1">
      <alignment horizontal="center" wrapText="1"/>
    </xf>
    <xf numFmtId="0" fontId="10" fillId="11" borderId="34" xfId="0" applyFont="1" applyFill="1" applyBorder="1" applyAlignment="1">
      <alignment horizontal="center" wrapText="1"/>
    </xf>
    <xf numFmtId="164" fontId="0" fillId="0" borderId="0" xfId="0" applyNumberFormat="1"/>
    <xf numFmtId="164" fontId="11" fillId="0" borderId="0" xfId="0" applyNumberFormat="1" applyFont="1" applyAlignment="1"/>
    <xf numFmtId="2" fontId="4" fillId="0" borderId="6" xfId="0" applyNumberFormat="1" applyFont="1" applyBorder="1" applyAlignment="1">
      <alignment horizontal="right" wrapText="1"/>
    </xf>
    <xf numFmtId="2" fontId="4" fillId="0" borderId="6" xfId="2" applyNumberFormat="1" applyFont="1" applyBorder="1" applyAlignment="1">
      <alignment horizontal="right" vertical="center" wrapText="1"/>
    </xf>
    <xf numFmtId="2" fontId="4" fillId="2" borderId="6" xfId="2" applyNumberFormat="1" applyFont="1" applyFill="1" applyBorder="1" applyAlignment="1">
      <alignment horizontal="right" vertical="center" wrapText="1"/>
    </xf>
    <xf numFmtId="2" fontId="4" fillId="2" borderId="1" xfId="2" applyNumberFormat="1" applyFont="1" applyFill="1" applyBorder="1" applyAlignment="1">
      <alignment horizontal="right" vertical="center" wrapText="1"/>
    </xf>
    <xf numFmtId="2" fontId="3" fillId="0" borderId="14" xfId="2" applyNumberFormat="1" applyFont="1" applyBorder="1" applyAlignment="1">
      <alignment horizontal="right"/>
    </xf>
    <xf numFmtId="0" fontId="15" fillId="10" borderId="4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2" fontId="15" fillId="9" borderId="4" xfId="0" applyNumberFormat="1" applyFont="1" applyFill="1" applyBorder="1" applyAlignment="1">
      <alignment horizontal="center" vertical="center" wrapText="1"/>
    </xf>
    <xf numFmtId="0" fontId="0" fillId="16" borderId="4" xfId="0" applyFill="1" applyBorder="1"/>
    <xf numFmtId="0" fontId="0" fillId="17" borderId="4" xfId="0" applyFill="1" applyBorder="1"/>
    <xf numFmtId="0" fontId="0" fillId="19" borderId="4" xfId="0" applyFill="1" applyBorder="1"/>
    <xf numFmtId="0" fontId="0" fillId="18" borderId="4" xfId="0" applyFill="1" applyBorder="1"/>
    <xf numFmtId="0" fontId="0" fillId="11" borderId="4" xfId="0" applyFill="1" applyBorder="1"/>
    <xf numFmtId="0" fontId="0" fillId="12" borderId="4" xfId="0" applyFill="1" applyBorder="1"/>
    <xf numFmtId="164" fontId="16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wrapText="1"/>
    </xf>
    <xf numFmtId="0" fontId="0" fillId="0" borderId="52" xfId="0" applyBorder="1"/>
    <xf numFmtId="0" fontId="0" fillId="0" borderId="54" xfId="0" applyBorder="1"/>
    <xf numFmtId="0" fontId="0" fillId="0" borderId="61" xfId="0" applyBorder="1"/>
    <xf numFmtId="169" fontId="30" fillId="20" borderId="62" xfId="0" applyNumberFormat="1" applyFont="1" applyFill="1" applyBorder="1" applyAlignment="1">
      <alignment horizontal="center" vertical="center" wrapText="1"/>
    </xf>
    <xf numFmtId="169" fontId="30" fillId="20" borderId="63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70" fontId="0" fillId="0" borderId="0" xfId="0" applyNumberFormat="1" applyBorder="1"/>
    <xf numFmtId="0" fontId="0" fillId="0" borderId="66" xfId="0" applyBorder="1"/>
    <xf numFmtId="169" fontId="30" fillId="20" borderId="67" xfId="0" applyNumberFormat="1" applyFont="1" applyFill="1" applyBorder="1" applyAlignment="1">
      <alignment horizontal="center" vertical="center" wrapText="1"/>
    </xf>
    <xf numFmtId="4" fontId="0" fillId="0" borderId="68" xfId="0" applyNumberFormat="1" applyBorder="1"/>
    <xf numFmtId="4" fontId="0" fillId="21" borderId="69" xfId="0" applyNumberFormat="1" applyFill="1" applyBorder="1"/>
    <xf numFmtId="4" fontId="0" fillId="0" borderId="54" xfId="0" applyNumberFormat="1" applyBorder="1"/>
    <xf numFmtId="170" fontId="0" fillId="0" borderId="12" xfId="0" applyNumberFormat="1" applyBorder="1"/>
    <xf numFmtId="0" fontId="0" fillId="0" borderId="64" xfId="0" applyBorder="1"/>
    <xf numFmtId="0" fontId="0" fillId="0" borderId="65" xfId="0" applyBorder="1"/>
    <xf numFmtId="0" fontId="0" fillId="0" borderId="70" xfId="0" applyBorder="1"/>
    <xf numFmtId="4" fontId="0" fillId="0" borderId="70" xfId="0" applyNumberFormat="1" applyBorder="1"/>
    <xf numFmtId="170" fontId="0" fillId="0" borderId="70" xfId="0" applyNumberFormat="1" applyBorder="1"/>
    <xf numFmtId="0" fontId="0" fillId="0" borderId="68" xfId="0" applyBorder="1"/>
    <xf numFmtId="4" fontId="0" fillId="0" borderId="75" xfId="0" applyNumberFormat="1" applyBorder="1"/>
    <xf numFmtId="4" fontId="28" fillId="0" borderId="0" xfId="0" applyNumberFormat="1" applyFont="1" applyBorder="1"/>
    <xf numFmtId="4" fontId="28" fillId="0" borderId="64" xfId="0" applyNumberFormat="1" applyFont="1" applyBorder="1"/>
    <xf numFmtId="4" fontId="0" fillId="0" borderId="71" xfId="0" applyNumberFormat="1" applyBorder="1"/>
    <xf numFmtId="4" fontId="0" fillId="0" borderId="72" xfId="0" applyNumberFormat="1" applyBorder="1"/>
    <xf numFmtId="4" fontId="0" fillId="0" borderId="73" xfId="0" applyNumberFormat="1" applyBorder="1"/>
    <xf numFmtId="4" fontId="0" fillId="0" borderId="74" xfId="0" applyNumberFormat="1" applyBorder="1"/>
    <xf numFmtId="4" fontId="0" fillId="0" borderId="76" xfId="0" applyNumberFormat="1" applyBorder="1"/>
    <xf numFmtId="4" fontId="0" fillId="0" borderId="77" xfId="0" applyNumberFormat="1" applyBorder="1"/>
    <xf numFmtId="4" fontId="0" fillId="0" borderId="78" xfId="0" applyNumberFormat="1" applyBorder="1"/>
    <xf numFmtId="0" fontId="0" fillId="0" borderId="79" xfId="0" applyBorder="1"/>
    <xf numFmtId="4" fontId="0" fillId="21" borderId="75" xfId="0" applyNumberFormat="1" applyFill="1" applyBorder="1"/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5" fontId="4" fillId="0" borderId="49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51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69" fontId="22" fillId="8" borderId="58" xfId="0" applyNumberFormat="1" applyFont="1" applyFill="1" applyBorder="1" applyAlignment="1">
      <alignment horizontal="center" vertical="center" wrapText="1"/>
    </xf>
    <xf numFmtId="169" fontId="22" fillId="8" borderId="59" xfId="0" applyNumberFormat="1" applyFont="1" applyFill="1" applyBorder="1" applyAlignment="1">
      <alignment horizontal="center" vertical="center" wrapText="1"/>
    </xf>
    <xf numFmtId="169" fontId="22" fillId="8" borderId="60" xfId="0" applyNumberFormat="1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left"/>
    </xf>
    <xf numFmtId="0" fontId="0" fillId="0" borderId="54" xfId="0" applyBorder="1" applyAlignment="1"/>
    <xf numFmtId="0" fontId="0" fillId="0" borderId="53" xfId="0" applyBorder="1" applyAlignment="1"/>
    <xf numFmtId="169" fontId="22" fillId="8" borderId="55" xfId="0" applyNumberFormat="1" applyFont="1" applyFill="1" applyBorder="1" applyAlignment="1">
      <alignment horizontal="center" vertical="center" wrapText="1"/>
    </xf>
    <xf numFmtId="169" fontId="22" fillId="8" borderId="56" xfId="0" applyNumberFormat="1" applyFont="1" applyFill="1" applyBorder="1" applyAlignment="1">
      <alignment horizontal="center" vertical="center" wrapText="1"/>
    </xf>
    <xf numFmtId="169" fontId="22" fillId="8" borderId="57" xfId="0" applyNumberFormat="1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4" fontId="31" fillId="11" borderId="30" xfId="0" applyNumberFormat="1" applyFont="1" applyFill="1" applyBorder="1" applyAlignment="1">
      <alignment horizontal="center"/>
    </xf>
    <xf numFmtId="4" fontId="31" fillId="11" borderId="54" xfId="0" applyNumberFormat="1" applyFont="1" applyFill="1" applyBorder="1" applyAlignment="1">
      <alignment horizontal="center"/>
    </xf>
    <xf numFmtId="4" fontId="31" fillId="11" borderId="53" xfId="0" applyNumberFormat="1" applyFont="1" applyFill="1" applyBorder="1" applyAlignment="1">
      <alignment horizontal="center"/>
    </xf>
    <xf numFmtId="4" fontId="31" fillId="11" borderId="80" xfId="0" applyNumberFormat="1" applyFont="1" applyFill="1" applyBorder="1" applyAlignment="1">
      <alignment horizontal="center"/>
    </xf>
    <xf numFmtId="4" fontId="31" fillId="11" borderId="81" xfId="0" applyNumberFormat="1" applyFont="1" applyFill="1" applyBorder="1" applyAlignment="1">
      <alignment horizontal="center"/>
    </xf>
    <xf numFmtId="4" fontId="31" fillId="11" borderId="83" xfId="0" applyNumberFormat="1" applyFont="1" applyFill="1" applyBorder="1" applyAlignment="1">
      <alignment horizontal="center"/>
    </xf>
    <xf numFmtId="170" fontId="0" fillId="0" borderId="71" xfId="0" applyNumberFormat="1" applyBorder="1" applyAlignment="1">
      <alignment horizontal="center"/>
    </xf>
    <xf numFmtId="170" fontId="0" fillId="0" borderId="72" xfId="0" applyNumberFormat="1" applyBorder="1" applyAlignment="1">
      <alignment horizontal="center"/>
    </xf>
    <xf numFmtId="170" fontId="0" fillId="0" borderId="73" xfId="0" applyNumberFormat="1" applyBorder="1" applyAlignment="1">
      <alignment horizontal="center"/>
    </xf>
    <xf numFmtId="4" fontId="31" fillId="12" borderId="30" xfId="0" applyNumberFormat="1" applyFont="1" applyFill="1" applyBorder="1" applyAlignment="1">
      <alignment horizontal="center" vertical="center"/>
    </xf>
    <xf numFmtId="4" fontId="31" fillId="12" borderId="54" xfId="0" applyNumberFormat="1" applyFont="1" applyFill="1" applyBorder="1" applyAlignment="1">
      <alignment horizontal="center" vertical="center"/>
    </xf>
    <xf numFmtId="4" fontId="31" fillId="12" borderId="53" xfId="0" applyNumberFormat="1" applyFont="1" applyFill="1" applyBorder="1" applyAlignment="1">
      <alignment horizontal="center" vertical="center"/>
    </xf>
    <xf numFmtId="4" fontId="31" fillId="12" borderId="80" xfId="0" applyNumberFormat="1" applyFont="1" applyFill="1" applyBorder="1" applyAlignment="1">
      <alignment horizontal="center" vertical="center"/>
    </xf>
    <xf numFmtId="4" fontId="31" fillId="12" borderId="81" xfId="0" applyNumberFormat="1" applyFont="1" applyFill="1" applyBorder="1" applyAlignment="1">
      <alignment horizontal="center" vertical="center"/>
    </xf>
    <xf numFmtId="4" fontId="31" fillId="12" borderId="83" xfId="0" applyNumberFormat="1" applyFont="1" applyFill="1" applyBorder="1" applyAlignment="1">
      <alignment horizontal="center" vertical="center"/>
    </xf>
    <xf numFmtId="170" fontId="0" fillId="0" borderId="70" xfId="0" applyNumberFormat="1" applyBorder="1" applyAlignment="1">
      <alignment horizontal="center"/>
    </xf>
    <xf numFmtId="4" fontId="31" fillId="18" borderId="30" xfId="0" applyNumberFormat="1" applyFont="1" applyFill="1" applyBorder="1" applyAlignment="1">
      <alignment horizontal="center" vertical="center"/>
    </xf>
    <xf numFmtId="4" fontId="31" fillId="18" borderId="54" xfId="0" applyNumberFormat="1" applyFont="1" applyFill="1" applyBorder="1" applyAlignment="1">
      <alignment horizontal="center" vertical="center"/>
    </xf>
    <xf numFmtId="4" fontId="31" fillId="18" borderId="53" xfId="0" applyNumberFormat="1" applyFont="1" applyFill="1" applyBorder="1" applyAlignment="1">
      <alignment horizontal="center" vertical="center"/>
    </xf>
    <xf numFmtId="4" fontId="31" fillId="18" borderId="84" xfId="0" applyNumberFormat="1" applyFont="1" applyFill="1" applyBorder="1" applyAlignment="1">
      <alignment horizontal="center" vertical="center"/>
    </xf>
    <xf numFmtId="4" fontId="31" fillId="18" borderId="0" xfId="0" applyNumberFormat="1" applyFont="1" applyFill="1" applyBorder="1" applyAlignment="1">
      <alignment horizontal="center" vertical="center"/>
    </xf>
    <xf numFmtId="4" fontId="31" fillId="18" borderId="12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topLeftCell="A292" zoomScale="90" zoomScaleNormal="90" workbookViewId="0">
      <selection activeCell="I291" sqref="I291"/>
    </sheetView>
  </sheetViews>
  <sheetFormatPr baseColWidth="10" defaultRowHeight="15"/>
  <cols>
    <col min="14" max="14" width="14.28515625" bestFit="1" customWidth="1"/>
  </cols>
  <sheetData>
    <row r="1" spans="1:14" ht="15.75" thickBot="1">
      <c r="A1" s="540" t="s">
        <v>53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2"/>
    </row>
    <row r="2" spans="1:14" ht="15.75" thickBot="1">
      <c r="A2" s="543" t="s">
        <v>20</v>
      </c>
      <c r="B2" s="545" t="s">
        <v>37</v>
      </c>
      <c r="C2" s="546"/>
      <c r="D2" s="543" t="s">
        <v>34</v>
      </c>
      <c r="E2" s="547" t="s">
        <v>36</v>
      </c>
      <c r="F2" s="548"/>
      <c r="G2" s="551" t="s">
        <v>34</v>
      </c>
      <c r="H2" s="536" t="s">
        <v>35</v>
      </c>
      <c r="I2" s="536" t="s">
        <v>34</v>
      </c>
      <c r="J2" s="549" t="s">
        <v>33</v>
      </c>
      <c r="K2" s="554" t="s">
        <v>32</v>
      </c>
      <c r="L2" s="555"/>
      <c r="M2" s="556"/>
      <c r="N2" s="549" t="s">
        <v>18</v>
      </c>
    </row>
    <row r="3" spans="1:14" ht="15.75" thickBot="1">
      <c r="A3" s="562"/>
      <c r="B3" s="36" t="s">
        <v>31</v>
      </c>
      <c r="C3" s="35" t="s">
        <v>30</v>
      </c>
      <c r="D3" s="562"/>
      <c r="E3" s="60" t="s">
        <v>31</v>
      </c>
      <c r="F3" s="59" t="s">
        <v>30</v>
      </c>
      <c r="G3" s="563"/>
      <c r="H3" s="537"/>
      <c r="I3" s="537"/>
      <c r="J3" s="550"/>
      <c r="K3" s="33">
        <v>2</v>
      </c>
      <c r="L3" s="32">
        <v>1</v>
      </c>
      <c r="M3" s="31">
        <v>1</v>
      </c>
      <c r="N3" s="550"/>
    </row>
    <row r="4" spans="1:14" ht="15.75" thickBot="1">
      <c r="A4" s="440" t="s">
        <v>57</v>
      </c>
      <c r="B4" s="19" t="s">
        <v>28</v>
      </c>
      <c r="C4" s="19" t="s">
        <v>28</v>
      </c>
      <c r="D4" s="77">
        <v>0</v>
      </c>
      <c r="E4" s="405" t="s">
        <v>26</v>
      </c>
      <c r="F4" s="405" t="s">
        <v>26</v>
      </c>
      <c r="G4" s="83">
        <v>0</v>
      </c>
      <c r="H4" s="406" t="s">
        <v>26</v>
      </c>
      <c r="I4" s="26">
        <v>0</v>
      </c>
      <c r="J4" s="402" t="s">
        <v>27</v>
      </c>
      <c r="K4" s="409">
        <f>D4*2</f>
        <v>0</v>
      </c>
      <c r="L4" s="410">
        <f>G4*19</f>
        <v>0</v>
      </c>
      <c r="M4" s="408">
        <f>I4*20</f>
        <v>0</v>
      </c>
      <c r="N4" s="413">
        <f>SUM(K4:M4)</f>
        <v>0</v>
      </c>
    </row>
    <row r="5" spans="1:14" ht="15.75" thickBot="1">
      <c r="A5" s="441" t="s">
        <v>58</v>
      </c>
      <c r="B5" s="12" t="s">
        <v>28</v>
      </c>
      <c r="C5" s="12" t="s">
        <v>28</v>
      </c>
      <c r="D5" s="76">
        <v>0</v>
      </c>
      <c r="E5" s="70" t="s">
        <v>26</v>
      </c>
      <c r="F5" s="73" t="s">
        <v>26</v>
      </c>
      <c r="G5" s="444">
        <v>0</v>
      </c>
      <c r="H5" s="9" t="s">
        <v>26</v>
      </c>
      <c r="I5" s="9">
        <v>0</v>
      </c>
      <c r="J5" s="431" t="s">
        <v>27</v>
      </c>
      <c r="K5" s="432">
        <f>D5*2</f>
        <v>0</v>
      </c>
      <c r="L5" s="433">
        <f>G5*19</f>
        <v>0</v>
      </c>
      <c r="M5" s="434">
        <f>I5*20</f>
        <v>0</v>
      </c>
      <c r="N5" s="66">
        <f>SUM(K5:M5)</f>
        <v>0</v>
      </c>
    </row>
    <row r="6" spans="1:14" ht="15.75" thickBot="1">
      <c r="A6" s="30" t="s">
        <v>17</v>
      </c>
      <c r="B6" s="29">
        <v>8</v>
      </c>
      <c r="C6" s="29">
        <v>15</v>
      </c>
      <c r="D6" s="94">
        <f>C6-B6</f>
        <v>7</v>
      </c>
      <c r="E6" s="27" t="s">
        <v>26</v>
      </c>
      <c r="F6" s="27" t="s">
        <v>26</v>
      </c>
      <c r="G6" s="83">
        <v>0</v>
      </c>
      <c r="H6" s="26" t="s">
        <v>26</v>
      </c>
      <c r="I6" s="26">
        <v>0</v>
      </c>
      <c r="J6" s="25" t="s">
        <v>25</v>
      </c>
      <c r="K6" s="86">
        <f>D6*2</f>
        <v>14</v>
      </c>
      <c r="L6" s="27">
        <f t="shared" ref="L6:L25" si="0">G6*1</f>
        <v>0</v>
      </c>
      <c r="M6" s="26">
        <f t="shared" ref="M6:M24" si="1">I6*1</f>
        <v>0</v>
      </c>
      <c r="N6" s="419">
        <f t="shared" ref="N6:N26" si="2">SUM(K6:M6)</f>
        <v>14</v>
      </c>
    </row>
    <row r="7" spans="1:14" ht="15.75" thickBot="1">
      <c r="A7" s="13" t="s">
        <v>16</v>
      </c>
      <c r="B7" s="12" t="s">
        <v>28</v>
      </c>
      <c r="C7" s="12" t="s">
        <v>28</v>
      </c>
      <c r="D7" s="76">
        <v>0</v>
      </c>
      <c r="E7" s="23" t="s">
        <v>26</v>
      </c>
      <c r="F7" s="23" t="s">
        <v>26</v>
      </c>
      <c r="G7" s="444">
        <v>0</v>
      </c>
      <c r="H7" s="9" t="s">
        <v>26</v>
      </c>
      <c r="I7" s="9">
        <v>0</v>
      </c>
      <c r="J7" s="8" t="s">
        <v>27</v>
      </c>
      <c r="K7" s="339">
        <f t="shared" ref="K7:K25" si="3">D7*2</f>
        <v>0</v>
      </c>
      <c r="L7" s="10">
        <f t="shared" si="0"/>
        <v>0</v>
      </c>
      <c r="M7" s="9">
        <f t="shared" si="1"/>
        <v>0</v>
      </c>
      <c r="N7" s="420">
        <f t="shared" si="2"/>
        <v>0</v>
      </c>
    </row>
    <row r="8" spans="1:14" ht="15.75" thickBot="1">
      <c r="A8" s="21" t="s">
        <v>15</v>
      </c>
      <c r="B8" s="19" t="s">
        <v>28</v>
      </c>
      <c r="C8" s="19" t="s">
        <v>28</v>
      </c>
      <c r="D8" s="77">
        <v>0</v>
      </c>
      <c r="E8" s="17" t="s">
        <v>26</v>
      </c>
      <c r="F8" s="17" t="s">
        <v>26</v>
      </c>
      <c r="G8" s="83">
        <v>0</v>
      </c>
      <c r="H8" s="16" t="s">
        <v>26</v>
      </c>
      <c r="I8" s="16">
        <v>0</v>
      </c>
      <c r="J8" s="15" t="s">
        <v>27</v>
      </c>
      <c r="K8" s="86">
        <f t="shared" si="3"/>
        <v>0</v>
      </c>
      <c r="L8" s="17">
        <f t="shared" si="0"/>
        <v>0</v>
      </c>
      <c r="M8" s="16">
        <f t="shared" si="1"/>
        <v>0</v>
      </c>
      <c r="N8" s="421">
        <f t="shared" si="2"/>
        <v>0</v>
      </c>
    </row>
    <row r="9" spans="1:14" ht="15.75" thickBot="1">
      <c r="A9" s="13" t="s">
        <v>14</v>
      </c>
      <c r="B9" s="12" t="s">
        <v>28</v>
      </c>
      <c r="C9" s="12" t="s">
        <v>28</v>
      </c>
      <c r="D9" s="76">
        <v>0</v>
      </c>
      <c r="E9" s="23" t="s">
        <v>26</v>
      </c>
      <c r="F9" s="23" t="s">
        <v>26</v>
      </c>
      <c r="G9" s="444">
        <v>0</v>
      </c>
      <c r="H9" s="9" t="s">
        <v>26</v>
      </c>
      <c r="I9" s="9">
        <v>0</v>
      </c>
      <c r="J9" s="8" t="s">
        <v>27</v>
      </c>
      <c r="K9" s="339">
        <f t="shared" si="3"/>
        <v>0</v>
      </c>
      <c r="L9" s="10">
        <f t="shared" si="0"/>
        <v>0</v>
      </c>
      <c r="M9" s="9">
        <f t="shared" si="1"/>
        <v>0</v>
      </c>
      <c r="N9" s="420">
        <f t="shared" si="2"/>
        <v>0</v>
      </c>
    </row>
    <row r="10" spans="1:14" ht="15.75" thickBot="1">
      <c r="A10" s="21" t="s">
        <v>13</v>
      </c>
      <c r="B10" s="19">
        <v>8</v>
      </c>
      <c r="C10" s="19">
        <v>21.5</v>
      </c>
      <c r="D10" s="92">
        <f>C10-B10</f>
        <v>13.5</v>
      </c>
      <c r="E10" s="17" t="s">
        <v>26</v>
      </c>
      <c r="F10" s="17" t="s">
        <v>26</v>
      </c>
      <c r="G10" s="83">
        <v>0</v>
      </c>
      <c r="H10" s="16" t="s">
        <v>26</v>
      </c>
      <c r="I10" s="16">
        <v>0</v>
      </c>
      <c r="J10" s="15" t="s">
        <v>25</v>
      </c>
      <c r="K10" s="86">
        <f t="shared" si="3"/>
        <v>27</v>
      </c>
      <c r="L10" s="17">
        <f t="shared" si="0"/>
        <v>0</v>
      </c>
      <c r="M10" s="16">
        <f t="shared" si="1"/>
        <v>0</v>
      </c>
      <c r="N10" s="421">
        <f t="shared" si="2"/>
        <v>27</v>
      </c>
    </row>
    <row r="11" spans="1:14" ht="15.75" thickBot="1">
      <c r="A11" s="13" t="s">
        <v>12</v>
      </c>
      <c r="B11" s="12">
        <v>8</v>
      </c>
      <c r="C11" s="12">
        <v>15</v>
      </c>
      <c r="D11" s="91">
        <f>C11-B11</f>
        <v>7</v>
      </c>
      <c r="E11" s="23" t="s">
        <v>26</v>
      </c>
      <c r="F11" s="23" t="s">
        <v>26</v>
      </c>
      <c r="G11" s="444">
        <v>0</v>
      </c>
      <c r="H11" s="9" t="s">
        <v>26</v>
      </c>
      <c r="I11" s="9">
        <v>0</v>
      </c>
      <c r="J11" s="8" t="s">
        <v>25</v>
      </c>
      <c r="K11" s="339">
        <f t="shared" si="3"/>
        <v>14</v>
      </c>
      <c r="L11" s="10">
        <f t="shared" si="0"/>
        <v>0</v>
      </c>
      <c r="M11" s="9">
        <f t="shared" si="1"/>
        <v>0</v>
      </c>
      <c r="N11" s="420">
        <f t="shared" si="2"/>
        <v>14</v>
      </c>
    </row>
    <row r="12" spans="1:14" ht="15.75" thickBot="1">
      <c r="A12" s="21" t="s">
        <v>11</v>
      </c>
      <c r="B12" s="19">
        <v>8</v>
      </c>
      <c r="C12" s="19">
        <v>14.5</v>
      </c>
      <c r="D12" s="93">
        <f>C12-B12</f>
        <v>6.5</v>
      </c>
      <c r="E12" s="17" t="s">
        <v>26</v>
      </c>
      <c r="F12" s="17" t="s">
        <v>26</v>
      </c>
      <c r="G12" s="83">
        <v>0</v>
      </c>
      <c r="H12" s="16" t="s">
        <v>26</v>
      </c>
      <c r="I12" s="16">
        <v>0</v>
      </c>
      <c r="J12" s="15" t="s">
        <v>25</v>
      </c>
      <c r="K12" s="86">
        <f t="shared" si="3"/>
        <v>13</v>
      </c>
      <c r="L12" s="17">
        <f t="shared" si="0"/>
        <v>0</v>
      </c>
      <c r="M12" s="16">
        <f t="shared" si="1"/>
        <v>0</v>
      </c>
      <c r="N12" s="421">
        <f t="shared" si="2"/>
        <v>13</v>
      </c>
    </row>
    <row r="13" spans="1:14" ht="15.75" thickBot="1">
      <c r="A13" s="13" t="s">
        <v>10</v>
      </c>
      <c r="B13" s="12" t="s">
        <v>28</v>
      </c>
      <c r="C13" s="12" t="s">
        <v>28</v>
      </c>
      <c r="D13" s="76">
        <v>0</v>
      </c>
      <c r="E13" s="23" t="s">
        <v>26</v>
      </c>
      <c r="F13" s="23" t="s">
        <v>26</v>
      </c>
      <c r="G13" s="444">
        <v>0</v>
      </c>
      <c r="H13" s="9" t="s">
        <v>26</v>
      </c>
      <c r="I13" s="9">
        <v>0</v>
      </c>
      <c r="J13" s="8" t="s">
        <v>27</v>
      </c>
      <c r="K13" s="339">
        <f t="shared" si="3"/>
        <v>0</v>
      </c>
      <c r="L13" s="10">
        <f t="shared" si="0"/>
        <v>0</v>
      </c>
      <c r="M13" s="9">
        <f t="shared" si="1"/>
        <v>0</v>
      </c>
      <c r="N13" s="420">
        <f t="shared" si="2"/>
        <v>0</v>
      </c>
    </row>
    <row r="14" spans="1:14" ht="15.75" thickBot="1">
      <c r="A14" s="21" t="s">
        <v>9</v>
      </c>
      <c r="B14" s="19" t="s">
        <v>28</v>
      </c>
      <c r="C14" s="19" t="s">
        <v>28</v>
      </c>
      <c r="D14" s="77">
        <v>0</v>
      </c>
      <c r="E14" s="17" t="s">
        <v>26</v>
      </c>
      <c r="F14" s="17" t="s">
        <v>26</v>
      </c>
      <c r="G14" s="445">
        <v>0</v>
      </c>
      <c r="H14" s="16" t="s">
        <v>26</v>
      </c>
      <c r="I14" s="16">
        <v>0</v>
      </c>
      <c r="J14" s="15" t="s">
        <v>27</v>
      </c>
      <c r="K14" s="86">
        <f t="shared" si="3"/>
        <v>0</v>
      </c>
      <c r="L14" s="17">
        <f t="shared" si="0"/>
        <v>0</v>
      </c>
      <c r="M14" s="16">
        <f t="shared" si="1"/>
        <v>0</v>
      </c>
      <c r="N14" s="421">
        <f t="shared" si="2"/>
        <v>0</v>
      </c>
    </row>
    <row r="15" spans="1:14" ht="23.25" thickBot="1">
      <c r="A15" s="13" t="s">
        <v>8</v>
      </c>
      <c r="B15" s="12" t="s">
        <v>28</v>
      </c>
      <c r="C15" s="12" t="s">
        <v>28</v>
      </c>
      <c r="D15" s="76">
        <v>0</v>
      </c>
      <c r="E15" s="23" t="s">
        <v>26</v>
      </c>
      <c r="F15" s="23" t="s">
        <v>26</v>
      </c>
      <c r="G15" s="444">
        <v>0</v>
      </c>
      <c r="H15" s="9" t="s">
        <v>26</v>
      </c>
      <c r="I15" s="9">
        <v>0</v>
      </c>
      <c r="J15" s="8" t="s">
        <v>27</v>
      </c>
      <c r="K15" s="339">
        <f t="shared" si="3"/>
        <v>0</v>
      </c>
      <c r="L15" s="10">
        <f t="shared" si="0"/>
        <v>0</v>
      </c>
      <c r="M15" s="9">
        <f t="shared" si="1"/>
        <v>0</v>
      </c>
      <c r="N15" s="420">
        <f t="shared" si="2"/>
        <v>0</v>
      </c>
    </row>
    <row r="16" spans="1:14" ht="15.75" thickBot="1">
      <c r="A16" s="21" t="s">
        <v>7</v>
      </c>
      <c r="B16" s="19">
        <v>8</v>
      </c>
      <c r="C16" s="19">
        <v>21.5</v>
      </c>
      <c r="D16" s="92">
        <f>C16-B16</f>
        <v>13.5</v>
      </c>
      <c r="E16" s="56">
        <v>8.5</v>
      </c>
      <c r="F16" s="56">
        <v>14</v>
      </c>
      <c r="G16" s="337">
        <f>F16-E16</f>
        <v>5.5</v>
      </c>
      <c r="H16" s="16" t="s">
        <v>26</v>
      </c>
      <c r="I16" s="16">
        <v>0</v>
      </c>
      <c r="J16" s="15" t="s">
        <v>29</v>
      </c>
      <c r="K16" s="86">
        <f t="shared" si="3"/>
        <v>27</v>
      </c>
      <c r="L16" s="17">
        <f t="shared" si="0"/>
        <v>5.5</v>
      </c>
      <c r="M16" s="16">
        <f t="shared" si="1"/>
        <v>0</v>
      </c>
      <c r="N16" s="421">
        <f t="shared" si="2"/>
        <v>32.5</v>
      </c>
    </row>
    <row r="17" spans="1:14" ht="15.75" thickBot="1">
      <c r="A17" s="13" t="s">
        <v>68</v>
      </c>
      <c r="B17" s="12" t="s">
        <v>28</v>
      </c>
      <c r="C17" s="12" t="s">
        <v>28</v>
      </c>
      <c r="D17" s="76">
        <v>0</v>
      </c>
      <c r="E17" s="23" t="s">
        <v>26</v>
      </c>
      <c r="F17" s="23" t="s">
        <v>26</v>
      </c>
      <c r="G17" s="444">
        <v>0</v>
      </c>
      <c r="H17" s="9" t="s">
        <v>26</v>
      </c>
      <c r="I17" s="9">
        <v>0</v>
      </c>
      <c r="J17" s="8" t="s">
        <v>27</v>
      </c>
      <c r="K17" s="339">
        <f t="shared" si="3"/>
        <v>0</v>
      </c>
      <c r="L17" s="10">
        <f t="shared" si="0"/>
        <v>0</v>
      </c>
      <c r="M17" s="9">
        <f t="shared" si="1"/>
        <v>0</v>
      </c>
      <c r="N17" s="420">
        <f t="shared" si="2"/>
        <v>0</v>
      </c>
    </row>
    <row r="18" spans="1:14" ht="15.75" thickBot="1">
      <c r="A18" s="21" t="s">
        <v>6</v>
      </c>
      <c r="B18" s="19" t="s">
        <v>28</v>
      </c>
      <c r="C18" s="19" t="s">
        <v>28</v>
      </c>
      <c r="D18" s="77">
        <v>0</v>
      </c>
      <c r="E18" s="17" t="s">
        <v>26</v>
      </c>
      <c r="F18" s="17" t="s">
        <v>26</v>
      </c>
      <c r="G18" s="445">
        <v>0</v>
      </c>
      <c r="H18" s="16" t="s">
        <v>26</v>
      </c>
      <c r="I18" s="16">
        <v>0</v>
      </c>
      <c r="J18" s="15" t="s">
        <v>27</v>
      </c>
      <c r="K18" s="86">
        <f t="shared" si="3"/>
        <v>0</v>
      </c>
      <c r="L18" s="17">
        <f t="shared" si="0"/>
        <v>0</v>
      </c>
      <c r="M18" s="16">
        <f t="shared" si="1"/>
        <v>0</v>
      </c>
      <c r="N18" s="421">
        <f t="shared" si="2"/>
        <v>0</v>
      </c>
    </row>
    <row r="19" spans="1:14" ht="15.75" thickBot="1">
      <c r="A19" s="13" t="s">
        <v>5</v>
      </c>
      <c r="B19" s="12">
        <v>8</v>
      </c>
      <c r="C19" s="12">
        <v>15</v>
      </c>
      <c r="D19" s="91">
        <f>C19-B19</f>
        <v>7</v>
      </c>
      <c r="E19" s="23" t="s">
        <v>26</v>
      </c>
      <c r="F19" s="23" t="s">
        <v>26</v>
      </c>
      <c r="G19" s="444">
        <v>0</v>
      </c>
      <c r="H19" s="9" t="s">
        <v>26</v>
      </c>
      <c r="I19" s="9">
        <v>0</v>
      </c>
      <c r="J19" s="8" t="s">
        <v>25</v>
      </c>
      <c r="K19" s="339">
        <f t="shared" si="3"/>
        <v>14</v>
      </c>
      <c r="L19" s="10">
        <f t="shared" si="0"/>
        <v>0</v>
      </c>
      <c r="M19" s="9">
        <f t="shared" si="1"/>
        <v>0</v>
      </c>
      <c r="N19" s="420">
        <f t="shared" si="2"/>
        <v>14</v>
      </c>
    </row>
    <row r="20" spans="1:14" ht="15.75" thickBot="1">
      <c r="A20" s="21" t="s">
        <v>4</v>
      </c>
      <c r="B20" s="19" t="s">
        <v>28</v>
      </c>
      <c r="C20" s="19" t="s">
        <v>28</v>
      </c>
      <c r="D20" s="77">
        <v>0</v>
      </c>
      <c r="E20" s="17" t="s">
        <v>26</v>
      </c>
      <c r="F20" s="17" t="s">
        <v>26</v>
      </c>
      <c r="G20" s="445">
        <v>0</v>
      </c>
      <c r="H20" s="16" t="s">
        <v>26</v>
      </c>
      <c r="I20" s="16">
        <v>0</v>
      </c>
      <c r="J20" s="15" t="s">
        <v>27</v>
      </c>
      <c r="K20" s="86">
        <f t="shared" si="3"/>
        <v>0</v>
      </c>
      <c r="L20" s="17">
        <f t="shared" si="0"/>
        <v>0</v>
      </c>
      <c r="M20" s="16">
        <f t="shared" si="1"/>
        <v>0</v>
      </c>
      <c r="N20" s="421">
        <f t="shared" si="2"/>
        <v>0</v>
      </c>
    </row>
    <row r="21" spans="1:14" ht="15.75" thickBot="1">
      <c r="A21" s="13" t="s">
        <v>3</v>
      </c>
      <c r="B21" s="12">
        <v>15</v>
      </c>
      <c r="C21" s="12">
        <v>23</v>
      </c>
      <c r="D21" s="91">
        <f>C21-B21</f>
        <v>8</v>
      </c>
      <c r="E21" s="12">
        <v>15</v>
      </c>
      <c r="F21" s="12">
        <v>23</v>
      </c>
      <c r="G21" s="73">
        <f>F21-E21</f>
        <v>8</v>
      </c>
      <c r="H21" s="9" t="s">
        <v>26</v>
      </c>
      <c r="I21" s="9">
        <v>0</v>
      </c>
      <c r="J21" s="8" t="s">
        <v>27</v>
      </c>
      <c r="K21" s="339">
        <f t="shared" si="3"/>
        <v>16</v>
      </c>
      <c r="L21" s="10">
        <f t="shared" si="0"/>
        <v>8</v>
      </c>
      <c r="M21" s="9">
        <f t="shared" si="1"/>
        <v>0</v>
      </c>
      <c r="N21" s="420">
        <f t="shared" si="2"/>
        <v>24</v>
      </c>
    </row>
    <row r="22" spans="1:14" ht="15.75" thickBot="1">
      <c r="A22" s="13" t="s">
        <v>3</v>
      </c>
      <c r="B22" s="12">
        <v>15</v>
      </c>
      <c r="C22" s="12">
        <v>23</v>
      </c>
      <c r="D22" s="91">
        <f>C22-B22</f>
        <v>8</v>
      </c>
      <c r="E22" s="12">
        <v>15</v>
      </c>
      <c r="F22" s="12">
        <v>23</v>
      </c>
      <c r="G22" s="73">
        <f>F22-E22</f>
        <v>8</v>
      </c>
      <c r="H22" s="9" t="s">
        <v>26</v>
      </c>
      <c r="I22" s="9">
        <v>0</v>
      </c>
      <c r="J22" s="8" t="s">
        <v>27</v>
      </c>
      <c r="K22" s="339">
        <f t="shared" si="3"/>
        <v>16</v>
      </c>
      <c r="L22" s="10">
        <f t="shared" si="0"/>
        <v>8</v>
      </c>
      <c r="M22" s="9">
        <f t="shared" si="1"/>
        <v>0</v>
      </c>
      <c r="N22" s="420">
        <f t="shared" si="2"/>
        <v>24</v>
      </c>
    </row>
    <row r="23" spans="1:14" ht="15.75" thickBot="1">
      <c r="A23" s="20" t="s">
        <v>2</v>
      </c>
      <c r="B23" s="19" t="s">
        <v>28</v>
      </c>
      <c r="C23" s="19" t="s">
        <v>28</v>
      </c>
      <c r="D23" s="77">
        <v>0</v>
      </c>
      <c r="E23" s="17" t="s">
        <v>26</v>
      </c>
      <c r="F23" s="17" t="s">
        <v>26</v>
      </c>
      <c r="G23" s="445">
        <v>0</v>
      </c>
      <c r="H23" s="16" t="s">
        <v>26</v>
      </c>
      <c r="I23" s="16">
        <v>0</v>
      </c>
      <c r="J23" s="15" t="s">
        <v>27</v>
      </c>
      <c r="K23" s="86">
        <f t="shared" si="3"/>
        <v>0</v>
      </c>
      <c r="L23" s="17">
        <f t="shared" si="0"/>
        <v>0</v>
      </c>
      <c r="M23" s="16">
        <f t="shared" si="1"/>
        <v>0</v>
      </c>
      <c r="N23" s="421">
        <f t="shared" si="2"/>
        <v>0</v>
      </c>
    </row>
    <row r="24" spans="1:14" ht="15.75" thickBot="1">
      <c r="A24" s="13" t="s">
        <v>1</v>
      </c>
      <c r="B24" s="12"/>
      <c r="C24" s="12"/>
      <c r="D24" s="318"/>
      <c r="E24" s="23" t="s">
        <v>26</v>
      </c>
      <c r="F24" s="23" t="s">
        <v>26</v>
      </c>
      <c r="G24" s="444">
        <v>0</v>
      </c>
      <c r="H24" s="9" t="s">
        <v>26</v>
      </c>
      <c r="I24" s="9">
        <v>0</v>
      </c>
      <c r="J24" s="8" t="s">
        <v>27</v>
      </c>
      <c r="K24" s="339">
        <f t="shared" si="3"/>
        <v>0</v>
      </c>
      <c r="L24" s="10">
        <f t="shared" si="0"/>
        <v>0</v>
      </c>
      <c r="M24" s="9">
        <f t="shared" si="1"/>
        <v>0</v>
      </c>
      <c r="N24" s="420">
        <f t="shared" si="2"/>
        <v>0</v>
      </c>
    </row>
    <row r="25" spans="1:14" ht="15.75" thickBot="1">
      <c r="A25" s="381" t="s">
        <v>52</v>
      </c>
      <c r="B25" s="414">
        <v>8.5</v>
      </c>
      <c r="C25" s="414">
        <v>22.5</v>
      </c>
      <c r="D25" s="415">
        <f>C25-B25</f>
        <v>14</v>
      </c>
      <c r="E25" s="416">
        <v>8</v>
      </c>
      <c r="F25" s="416">
        <v>14.5</v>
      </c>
      <c r="G25" s="337">
        <f>F25-E25</f>
        <v>6.5</v>
      </c>
      <c r="H25" s="384" t="s">
        <v>26</v>
      </c>
      <c r="I25" s="384">
        <v>0</v>
      </c>
      <c r="J25" s="417" t="s">
        <v>27</v>
      </c>
      <c r="K25" s="418">
        <f t="shared" si="3"/>
        <v>28</v>
      </c>
      <c r="L25" s="416">
        <f t="shared" si="0"/>
        <v>6.5</v>
      </c>
      <c r="M25" s="384">
        <v>0</v>
      </c>
      <c r="N25" s="422">
        <f t="shared" si="2"/>
        <v>34.5</v>
      </c>
    </row>
    <row r="26" spans="1:14" ht="15.75" thickBot="1">
      <c r="A26" s="7" t="s">
        <v>0</v>
      </c>
      <c r="B26" s="377">
        <v>8</v>
      </c>
      <c r="C26" s="377">
        <v>15</v>
      </c>
      <c r="D26" s="5">
        <f>C26-B26</f>
        <v>7</v>
      </c>
      <c r="E26" s="27" t="s">
        <v>26</v>
      </c>
      <c r="F26" s="27" t="s">
        <v>26</v>
      </c>
      <c r="G26" s="445">
        <v>0</v>
      </c>
      <c r="H26" s="3" t="s">
        <v>26</v>
      </c>
      <c r="I26" s="3">
        <v>0</v>
      </c>
      <c r="J26" s="2" t="s">
        <v>29</v>
      </c>
      <c r="K26" s="373">
        <f>D26*2</f>
        <v>14</v>
      </c>
      <c r="L26" s="27">
        <v>0</v>
      </c>
      <c r="M26" s="3">
        <v>0</v>
      </c>
      <c r="N26" s="65">
        <f t="shared" si="2"/>
        <v>14</v>
      </c>
    </row>
    <row r="27" spans="1:14" ht="15.75" thickBot="1">
      <c r="D27" s="46"/>
      <c r="G27" s="46"/>
      <c r="K27" s="90">
        <f>SUM(K4:K26)</f>
        <v>183</v>
      </c>
      <c r="L27" s="89">
        <f>SUM(L4:L26)</f>
        <v>28</v>
      </c>
      <c r="M27" s="88">
        <f>SUM(M6:M26)</f>
        <v>0</v>
      </c>
      <c r="N27" s="87">
        <f>SUM(N4:N26)</f>
        <v>211</v>
      </c>
    </row>
    <row r="28" spans="1:14">
      <c r="D28" s="46"/>
      <c r="G28" s="46"/>
      <c r="K28" s="46"/>
      <c r="L28" s="46"/>
      <c r="M28" s="46"/>
      <c r="N28" s="46"/>
    </row>
    <row r="29" spans="1:14" ht="15.75" thickBot="1">
      <c r="D29" s="46"/>
      <c r="G29" s="46"/>
    </row>
    <row r="30" spans="1:14" ht="15.75" thickBot="1">
      <c r="A30" s="540" t="s">
        <v>62</v>
      </c>
      <c r="B30" s="541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2"/>
    </row>
    <row r="31" spans="1:14" ht="15.75" thickBot="1">
      <c r="A31" s="543" t="s">
        <v>20</v>
      </c>
      <c r="B31" s="545" t="s">
        <v>37</v>
      </c>
      <c r="C31" s="546"/>
      <c r="D31" s="543" t="s">
        <v>34</v>
      </c>
      <c r="E31" s="547" t="s">
        <v>36</v>
      </c>
      <c r="F31" s="548"/>
      <c r="G31" s="551" t="s">
        <v>34</v>
      </c>
      <c r="H31" s="536" t="s">
        <v>35</v>
      </c>
      <c r="I31" s="536" t="s">
        <v>34</v>
      </c>
      <c r="J31" s="549" t="s">
        <v>33</v>
      </c>
      <c r="K31" s="572" t="s">
        <v>32</v>
      </c>
      <c r="L31" s="573"/>
      <c r="M31" s="574"/>
      <c r="N31" s="560" t="s">
        <v>18</v>
      </c>
    </row>
    <row r="32" spans="1:14" ht="15.75" thickBot="1">
      <c r="A32" s="544"/>
      <c r="B32" s="36" t="s">
        <v>31</v>
      </c>
      <c r="C32" s="35" t="s">
        <v>30</v>
      </c>
      <c r="D32" s="562"/>
      <c r="E32" s="60" t="s">
        <v>31</v>
      </c>
      <c r="F32" s="59" t="s">
        <v>30</v>
      </c>
      <c r="G32" s="563"/>
      <c r="H32" s="537"/>
      <c r="I32" s="537"/>
      <c r="J32" s="550"/>
      <c r="K32" s="331">
        <v>18</v>
      </c>
      <c r="L32" s="332">
        <v>4</v>
      </c>
      <c r="M32" s="333">
        <v>3</v>
      </c>
      <c r="N32" s="571"/>
    </row>
    <row r="33" spans="1:14" ht="15.75" thickBot="1">
      <c r="A33" s="423" t="s">
        <v>57</v>
      </c>
      <c r="B33" s="398">
        <v>8</v>
      </c>
      <c r="C33" s="404">
        <v>15.5</v>
      </c>
      <c r="D33" s="407">
        <f>C33-B33</f>
        <v>7.5</v>
      </c>
      <c r="E33" s="27" t="s">
        <v>26</v>
      </c>
      <c r="F33" s="27" t="s">
        <v>26</v>
      </c>
      <c r="G33" s="27">
        <v>0</v>
      </c>
      <c r="H33" s="16" t="s">
        <v>26</v>
      </c>
      <c r="I33" s="16">
        <v>0</v>
      </c>
      <c r="J33" s="15" t="s">
        <v>29</v>
      </c>
      <c r="K33" s="409">
        <f>D33*18</f>
        <v>135</v>
      </c>
      <c r="L33" s="410">
        <f>G33*3</f>
        <v>0</v>
      </c>
      <c r="M33" s="408">
        <f>I33*2</f>
        <v>0</v>
      </c>
      <c r="N33" s="57">
        <f>SUM(K33:M33)</f>
        <v>135</v>
      </c>
    </row>
    <row r="34" spans="1:14" ht="15.75" thickBot="1">
      <c r="A34" s="424" t="s">
        <v>58</v>
      </c>
      <c r="B34" s="411">
        <v>8</v>
      </c>
      <c r="C34" s="12">
        <v>21.5</v>
      </c>
      <c r="D34" s="412">
        <f>C34-B34</f>
        <v>13.5</v>
      </c>
      <c r="E34" s="70">
        <v>8.5</v>
      </c>
      <c r="F34" s="73">
        <v>14</v>
      </c>
      <c r="G34" s="70">
        <f>F34-E34</f>
        <v>5.5</v>
      </c>
      <c r="H34" s="9" t="s">
        <v>26</v>
      </c>
      <c r="I34" s="9">
        <v>0</v>
      </c>
      <c r="J34" s="8" t="s">
        <v>29</v>
      </c>
      <c r="K34" s="432">
        <f>D34*18</f>
        <v>243</v>
      </c>
      <c r="L34" s="433">
        <f>G34*4</f>
        <v>22</v>
      </c>
      <c r="M34" s="434">
        <f>I34*2</f>
        <v>0</v>
      </c>
      <c r="N34" s="50">
        <f>SUM(K34:M34)</f>
        <v>265</v>
      </c>
    </row>
    <row r="35" spans="1:14" ht="15.75" thickBot="1">
      <c r="A35" s="30" t="s">
        <v>17</v>
      </c>
      <c r="B35" s="29">
        <v>8</v>
      </c>
      <c r="C35" s="19">
        <v>18.5</v>
      </c>
      <c r="D35" s="28">
        <f>C35-B35</f>
        <v>10.5</v>
      </c>
      <c r="E35" s="157">
        <v>0</v>
      </c>
      <c r="F35" s="157">
        <v>0</v>
      </c>
      <c r="G35" s="27">
        <v>0</v>
      </c>
      <c r="H35" s="26" t="s">
        <v>26</v>
      </c>
      <c r="I35" s="26">
        <v>0</v>
      </c>
      <c r="J35" s="25" t="s">
        <v>25</v>
      </c>
      <c r="K35" s="372">
        <f>D35*18</f>
        <v>189</v>
      </c>
      <c r="L35" s="410">
        <f t="shared" ref="L35:L55" si="4">G35*4</f>
        <v>0</v>
      </c>
      <c r="M35" s="58">
        <v>0</v>
      </c>
      <c r="N35" s="57">
        <f t="shared" ref="N35:N55" si="5">SUM(K35:M35)</f>
        <v>189</v>
      </c>
    </row>
    <row r="36" spans="1:14" ht="15.75" thickBot="1">
      <c r="A36" s="13" t="s">
        <v>16</v>
      </c>
      <c r="B36" s="12">
        <v>8.25</v>
      </c>
      <c r="C36" s="12">
        <v>20.5</v>
      </c>
      <c r="D36" s="12">
        <f>C36-B36</f>
        <v>12.25</v>
      </c>
      <c r="E36" s="391">
        <v>0</v>
      </c>
      <c r="F36" s="391">
        <v>0</v>
      </c>
      <c r="G36" s="70">
        <f>F36-E36</f>
        <v>0</v>
      </c>
      <c r="H36" s="9" t="s">
        <v>26</v>
      </c>
      <c r="I36" s="9">
        <v>0</v>
      </c>
      <c r="J36" s="8" t="s">
        <v>29</v>
      </c>
      <c r="K36" s="334">
        <f t="shared" ref="K36:K55" si="6">D36*18</f>
        <v>220.5</v>
      </c>
      <c r="L36" s="433">
        <f t="shared" si="4"/>
        <v>0</v>
      </c>
      <c r="M36" s="51">
        <v>0</v>
      </c>
      <c r="N36" s="50">
        <f t="shared" si="5"/>
        <v>220.5</v>
      </c>
    </row>
    <row r="37" spans="1:14" ht="15.75" thickBot="1">
      <c r="A37" s="21" t="s">
        <v>15</v>
      </c>
      <c r="B37" s="19">
        <v>8</v>
      </c>
      <c r="C37" s="19">
        <v>21.5</v>
      </c>
      <c r="D37" s="28">
        <f t="shared" ref="D37:D43" si="7">C37-B37</f>
        <v>13.5</v>
      </c>
      <c r="E37" s="56">
        <v>9</v>
      </c>
      <c r="F37" s="56">
        <v>13</v>
      </c>
      <c r="G37" s="336">
        <f t="shared" ref="G37:G54" si="8">F37-E37</f>
        <v>4</v>
      </c>
      <c r="H37" s="16" t="s">
        <v>26</v>
      </c>
      <c r="I37" s="16">
        <v>0</v>
      </c>
      <c r="J37" s="15" t="s">
        <v>27</v>
      </c>
      <c r="K37" s="372">
        <f t="shared" si="6"/>
        <v>243</v>
      </c>
      <c r="L37" s="410">
        <f t="shared" si="4"/>
        <v>16</v>
      </c>
      <c r="M37" s="54">
        <v>0</v>
      </c>
      <c r="N37" s="53">
        <f t="shared" si="5"/>
        <v>259</v>
      </c>
    </row>
    <row r="38" spans="1:14" ht="15.75" thickBot="1">
      <c r="A38" s="13" t="s">
        <v>14</v>
      </c>
      <c r="B38" s="12">
        <v>8</v>
      </c>
      <c r="C38" s="12">
        <v>21.5</v>
      </c>
      <c r="D38" s="390">
        <f t="shared" si="7"/>
        <v>13.5</v>
      </c>
      <c r="E38" s="73">
        <v>8.5</v>
      </c>
      <c r="F38" s="73">
        <v>14</v>
      </c>
      <c r="G38" s="335">
        <f t="shared" si="8"/>
        <v>5.5</v>
      </c>
      <c r="H38" s="9" t="s">
        <v>26</v>
      </c>
      <c r="I38" s="9">
        <v>0</v>
      </c>
      <c r="J38" s="8" t="s">
        <v>27</v>
      </c>
      <c r="K38" s="334">
        <f t="shared" si="6"/>
        <v>243</v>
      </c>
      <c r="L38" s="433">
        <f t="shared" si="4"/>
        <v>22</v>
      </c>
      <c r="M38" s="51">
        <v>0</v>
      </c>
      <c r="N38" s="50">
        <f t="shared" si="5"/>
        <v>265</v>
      </c>
    </row>
    <row r="39" spans="1:14" ht="15.75" thickBot="1">
      <c r="A39" s="21" t="s">
        <v>13</v>
      </c>
      <c r="B39" s="19">
        <v>8</v>
      </c>
      <c r="C39" s="19">
        <v>21.5</v>
      </c>
      <c r="D39" s="28">
        <f t="shared" si="7"/>
        <v>13.5</v>
      </c>
      <c r="E39" s="56">
        <v>8.5</v>
      </c>
      <c r="F39" s="56">
        <v>14</v>
      </c>
      <c r="G39" s="336">
        <f t="shared" si="8"/>
        <v>5.5</v>
      </c>
      <c r="H39" s="16" t="s">
        <v>26</v>
      </c>
      <c r="I39" s="16">
        <v>0</v>
      </c>
      <c r="J39" s="15" t="s">
        <v>25</v>
      </c>
      <c r="K39" s="372">
        <f t="shared" si="6"/>
        <v>243</v>
      </c>
      <c r="L39" s="410">
        <f t="shared" si="4"/>
        <v>22</v>
      </c>
      <c r="M39" s="54">
        <v>0</v>
      </c>
      <c r="N39" s="53">
        <f t="shared" si="5"/>
        <v>265</v>
      </c>
    </row>
    <row r="40" spans="1:14" ht="15.75" thickBot="1">
      <c r="A40" s="13" t="s">
        <v>12</v>
      </c>
      <c r="B40" s="12">
        <v>8</v>
      </c>
      <c r="C40" s="12">
        <v>21.5</v>
      </c>
      <c r="D40" s="390">
        <f t="shared" si="7"/>
        <v>13.5</v>
      </c>
      <c r="E40" s="70">
        <v>8.5</v>
      </c>
      <c r="F40" s="73">
        <v>14</v>
      </c>
      <c r="G40" s="335">
        <f t="shared" si="8"/>
        <v>5.5</v>
      </c>
      <c r="H40" s="9" t="s">
        <v>26</v>
      </c>
      <c r="I40" s="9">
        <v>0</v>
      </c>
      <c r="J40" s="8" t="s">
        <v>25</v>
      </c>
      <c r="K40" s="334">
        <f t="shared" si="6"/>
        <v>243</v>
      </c>
      <c r="L40" s="433">
        <f t="shared" si="4"/>
        <v>22</v>
      </c>
      <c r="M40" s="51">
        <v>0</v>
      </c>
      <c r="N40" s="50">
        <f t="shared" si="5"/>
        <v>265</v>
      </c>
    </row>
    <row r="41" spans="1:14" ht="15.75" thickBot="1">
      <c r="A41" s="21" t="s">
        <v>11</v>
      </c>
      <c r="B41" s="19">
        <v>8</v>
      </c>
      <c r="C41" s="19">
        <v>21.5</v>
      </c>
      <c r="D41" s="28">
        <f t="shared" si="7"/>
        <v>13.5</v>
      </c>
      <c r="E41" s="56">
        <v>9</v>
      </c>
      <c r="F41" s="56">
        <v>13</v>
      </c>
      <c r="G41" s="336">
        <f t="shared" si="8"/>
        <v>4</v>
      </c>
      <c r="H41" s="16" t="s">
        <v>26</v>
      </c>
      <c r="I41" s="16">
        <v>0</v>
      </c>
      <c r="J41" s="15" t="s">
        <v>25</v>
      </c>
      <c r="K41" s="372">
        <f t="shared" si="6"/>
        <v>243</v>
      </c>
      <c r="L41" s="410">
        <f t="shared" si="4"/>
        <v>16</v>
      </c>
      <c r="M41" s="54">
        <v>0</v>
      </c>
      <c r="N41" s="53">
        <f t="shared" si="5"/>
        <v>259</v>
      </c>
    </row>
    <row r="42" spans="1:14" ht="15.75" thickBot="1">
      <c r="A42" s="13" t="s">
        <v>10</v>
      </c>
      <c r="B42" s="12">
        <v>8</v>
      </c>
      <c r="C42" s="12">
        <v>21.5</v>
      </c>
      <c r="D42" s="390">
        <f t="shared" si="7"/>
        <v>13.5</v>
      </c>
      <c r="E42" s="70">
        <v>9</v>
      </c>
      <c r="F42" s="70">
        <v>13</v>
      </c>
      <c r="G42" s="335">
        <f t="shared" si="8"/>
        <v>4</v>
      </c>
      <c r="H42" s="9" t="s">
        <v>26</v>
      </c>
      <c r="I42" s="9">
        <v>0</v>
      </c>
      <c r="J42" s="8" t="s">
        <v>27</v>
      </c>
      <c r="K42" s="334">
        <f t="shared" si="6"/>
        <v>243</v>
      </c>
      <c r="L42" s="433">
        <f t="shared" si="4"/>
        <v>16</v>
      </c>
      <c r="M42" s="51">
        <v>0</v>
      </c>
      <c r="N42" s="50">
        <f t="shared" si="5"/>
        <v>259</v>
      </c>
    </row>
    <row r="43" spans="1:14" ht="15.75" thickBot="1">
      <c r="A43" s="21" t="s">
        <v>9</v>
      </c>
      <c r="B43" s="19">
        <v>8</v>
      </c>
      <c r="C43" s="19">
        <v>21.5</v>
      </c>
      <c r="D43" s="28">
        <f t="shared" si="7"/>
        <v>13.5</v>
      </c>
      <c r="E43" s="56">
        <v>8.5</v>
      </c>
      <c r="F43" s="56">
        <v>14</v>
      </c>
      <c r="G43" s="336">
        <f t="shared" si="8"/>
        <v>5.5</v>
      </c>
      <c r="H43" s="16" t="s">
        <v>26</v>
      </c>
      <c r="I43" s="16">
        <v>0</v>
      </c>
      <c r="J43" s="15" t="s">
        <v>27</v>
      </c>
      <c r="K43" s="372">
        <f t="shared" si="6"/>
        <v>243</v>
      </c>
      <c r="L43" s="410">
        <f t="shared" si="4"/>
        <v>22</v>
      </c>
      <c r="M43" s="54">
        <v>0</v>
      </c>
      <c r="N43" s="53">
        <f t="shared" si="5"/>
        <v>265</v>
      </c>
    </row>
    <row r="44" spans="1:14" ht="23.25" thickBot="1">
      <c r="A44" s="13" t="s">
        <v>8</v>
      </c>
      <c r="B44" s="12" t="s">
        <v>28</v>
      </c>
      <c r="C44" s="12" t="s">
        <v>28</v>
      </c>
      <c r="D44" s="22">
        <v>0</v>
      </c>
      <c r="E44" s="73">
        <v>0</v>
      </c>
      <c r="F44" s="73">
        <v>0</v>
      </c>
      <c r="G44" s="335">
        <f t="shared" si="8"/>
        <v>0</v>
      </c>
      <c r="H44" s="9" t="s">
        <v>26</v>
      </c>
      <c r="I44" s="9">
        <v>0</v>
      </c>
      <c r="J44" s="8" t="s">
        <v>27</v>
      </c>
      <c r="K44" s="334">
        <f t="shared" si="6"/>
        <v>0</v>
      </c>
      <c r="L44" s="433">
        <f t="shared" si="4"/>
        <v>0</v>
      </c>
      <c r="M44" s="51">
        <v>0</v>
      </c>
      <c r="N44" s="50">
        <f t="shared" si="5"/>
        <v>0</v>
      </c>
    </row>
    <row r="45" spans="1:14" ht="15.75" thickBot="1">
      <c r="A45" s="21" t="s">
        <v>7</v>
      </c>
      <c r="B45" s="19">
        <v>8</v>
      </c>
      <c r="C45" s="19">
        <v>21.5</v>
      </c>
      <c r="D45" s="28">
        <f t="shared" ref="D45:D54" si="9">C45-B45</f>
        <v>13.5</v>
      </c>
      <c r="E45" s="56">
        <v>8.5</v>
      </c>
      <c r="F45" s="56">
        <v>14</v>
      </c>
      <c r="G45" s="336">
        <f t="shared" si="8"/>
        <v>5.5</v>
      </c>
      <c r="H45" s="16" t="s">
        <v>26</v>
      </c>
      <c r="I45" s="16">
        <v>0</v>
      </c>
      <c r="J45" s="15" t="s">
        <v>29</v>
      </c>
      <c r="K45" s="372">
        <f t="shared" si="6"/>
        <v>243</v>
      </c>
      <c r="L45" s="410">
        <f t="shared" si="4"/>
        <v>22</v>
      </c>
      <c r="M45" s="54">
        <v>0</v>
      </c>
      <c r="N45" s="53">
        <f t="shared" si="5"/>
        <v>265</v>
      </c>
    </row>
    <row r="46" spans="1:14" ht="15.75" thickBot="1">
      <c r="A46" s="13" t="s">
        <v>68</v>
      </c>
      <c r="B46" s="12">
        <v>8</v>
      </c>
      <c r="C46" s="12">
        <v>21.5</v>
      </c>
      <c r="D46" s="390">
        <f t="shared" si="9"/>
        <v>13.5</v>
      </c>
      <c r="E46" s="70">
        <v>9</v>
      </c>
      <c r="F46" s="70">
        <v>13</v>
      </c>
      <c r="G46" s="335">
        <f t="shared" si="8"/>
        <v>4</v>
      </c>
      <c r="H46" s="9" t="s">
        <v>26</v>
      </c>
      <c r="I46" s="9">
        <v>0</v>
      </c>
      <c r="J46" s="8" t="s">
        <v>27</v>
      </c>
      <c r="K46" s="334">
        <f t="shared" si="6"/>
        <v>243</v>
      </c>
      <c r="L46" s="433">
        <f t="shared" si="4"/>
        <v>16</v>
      </c>
      <c r="M46" s="51">
        <v>0</v>
      </c>
      <c r="N46" s="50">
        <f t="shared" si="5"/>
        <v>259</v>
      </c>
    </row>
    <row r="47" spans="1:14" ht="15.75" thickBot="1">
      <c r="A47" s="21" t="s">
        <v>6</v>
      </c>
      <c r="B47" s="19">
        <v>8</v>
      </c>
      <c r="C47" s="19">
        <v>21.5</v>
      </c>
      <c r="D47" s="28">
        <f t="shared" si="9"/>
        <v>13.5</v>
      </c>
      <c r="E47" s="56">
        <v>8.5</v>
      </c>
      <c r="F47" s="56">
        <v>14</v>
      </c>
      <c r="G47" s="336">
        <f t="shared" si="8"/>
        <v>5.5</v>
      </c>
      <c r="H47" s="16" t="s">
        <v>26</v>
      </c>
      <c r="I47" s="16">
        <v>0</v>
      </c>
      <c r="J47" s="15" t="s">
        <v>27</v>
      </c>
      <c r="K47" s="372">
        <f t="shared" si="6"/>
        <v>243</v>
      </c>
      <c r="L47" s="410">
        <f t="shared" si="4"/>
        <v>22</v>
      </c>
      <c r="M47" s="54">
        <v>0</v>
      </c>
      <c r="N47" s="53">
        <f t="shared" si="5"/>
        <v>265</v>
      </c>
    </row>
    <row r="48" spans="1:14" ht="15.75" thickBot="1">
      <c r="A48" s="13" t="s">
        <v>5</v>
      </c>
      <c r="B48" s="12">
        <v>8</v>
      </c>
      <c r="C48" s="12">
        <v>21.5</v>
      </c>
      <c r="D48" s="390">
        <f t="shared" si="9"/>
        <v>13.5</v>
      </c>
      <c r="E48" s="70">
        <v>9</v>
      </c>
      <c r="F48" s="73">
        <v>13</v>
      </c>
      <c r="G48" s="335">
        <f t="shared" si="8"/>
        <v>4</v>
      </c>
      <c r="H48" s="9" t="s">
        <v>26</v>
      </c>
      <c r="I48" s="9">
        <v>0</v>
      </c>
      <c r="J48" s="8" t="s">
        <v>25</v>
      </c>
      <c r="K48" s="334">
        <f t="shared" si="6"/>
        <v>243</v>
      </c>
      <c r="L48" s="433">
        <f t="shared" si="4"/>
        <v>16</v>
      </c>
      <c r="M48" s="51">
        <v>0</v>
      </c>
      <c r="N48" s="50">
        <f t="shared" si="5"/>
        <v>259</v>
      </c>
    </row>
    <row r="49" spans="1:14" ht="15.75" thickBot="1">
      <c r="A49" s="21" t="s">
        <v>4</v>
      </c>
      <c r="B49" s="19">
        <v>8</v>
      </c>
      <c r="C49" s="19">
        <v>21.5</v>
      </c>
      <c r="D49" s="28">
        <f t="shared" si="9"/>
        <v>13.5</v>
      </c>
      <c r="E49" s="56">
        <v>8.5</v>
      </c>
      <c r="F49" s="56">
        <v>14</v>
      </c>
      <c r="G49" s="336">
        <f t="shared" si="8"/>
        <v>5.5</v>
      </c>
      <c r="H49" s="16" t="s">
        <v>26</v>
      </c>
      <c r="I49" s="16">
        <v>0</v>
      </c>
      <c r="J49" s="15" t="s">
        <v>27</v>
      </c>
      <c r="K49" s="372">
        <f t="shared" si="6"/>
        <v>243</v>
      </c>
      <c r="L49" s="410">
        <f t="shared" si="4"/>
        <v>22</v>
      </c>
      <c r="M49" s="54">
        <v>0</v>
      </c>
      <c r="N49" s="53">
        <f t="shared" si="5"/>
        <v>265</v>
      </c>
    </row>
    <row r="50" spans="1:14" ht="15.75" thickBot="1">
      <c r="A50" s="13" t="s">
        <v>3</v>
      </c>
      <c r="B50" s="12">
        <v>8</v>
      </c>
      <c r="C50" s="12">
        <v>23</v>
      </c>
      <c r="D50" s="390">
        <f t="shared" si="9"/>
        <v>15</v>
      </c>
      <c r="E50" s="70">
        <v>8</v>
      </c>
      <c r="F50" s="70">
        <v>22.5</v>
      </c>
      <c r="G50" s="335">
        <f t="shared" si="8"/>
        <v>14.5</v>
      </c>
      <c r="H50" s="9" t="s">
        <v>26</v>
      </c>
      <c r="I50" s="9">
        <v>0</v>
      </c>
      <c r="J50" s="8" t="s">
        <v>27</v>
      </c>
      <c r="K50" s="334">
        <f t="shared" si="6"/>
        <v>270</v>
      </c>
      <c r="L50" s="433">
        <f t="shared" si="4"/>
        <v>58</v>
      </c>
      <c r="M50" s="51">
        <v>0</v>
      </c>
      <c r="N50" s="50">
        <f t="shared" si="5"/>
        <v>328</v>
      </c>
    </row>
    <row r="51" spans="1:14" ht="15.75" thickBot="1">
      <c r="A51" s="13" t="s">
        <v>3</v>
      </c>
      <c r="B51" s="318">
        <v>9</v>
      </c>
      <c r="C51" s="12">
        <v>23</v>
      </c>
      <c r="D51" s="390">
        <f t="shared" si="9"/>
        <v>14</v>
      </c>
      <c r="E51" s="325">
        <v>8</v>
      </c>
      <c r="F51" s="325">
        <v>22.5</v>
      </c>
      <c r="G51" s="335">
        <v>14.5</v>
      </c>
      <c r="H51" s="9" t="s">
        <v>26</v>
      </c>
      <c r="I51" s="9">
        <v>0</v>
      </c>
      <c r="J51" s="8" t="s">
        <v>27</v>
      </c>
      <c r="K51" s="334">
        <f t="shared" si="6"/>
        <v>252</v>
      </c>
      <c r="L51" s="433">
        <f t="shared" si="4"/>
        <v>58</v>
      </c>
      <c r="M51" s="51">
        <v>0</v>
      </c>
      <c r="N51" s="50">
        <f t="shared" si="5"/>
        <v>310</v>
      </c>
    </row>
    <row r="52" spans="1:14" ht="15.75" thickBot="1">
      <c r="A52" s="20" t="s">
        <v>2</v>
      </c>
      <c r="B52" s="19">
        <v>8</v>
      </c>
      <c r="C52" s="19">
        <v>21.5</v>
      </c>
      <c r="D52" s="28">
        <f t="shared" si="9"/>
        <v>13.5</v>
      </c>
      <c r="E52" s="56">
        <v>9</v>
      </c>
      <c r="F52" s="56">
        <v>13</v>
      </c>
      <c r="G52" s="336">
        <f t="shared" si="8"/>
        <v>4</v>
      </c>
      <c r="H52" s="16" t="s">
        <v>26</v>
      </c>
      <c r="I52" s="16">
        <v>0</v>
      </c>
      <c r="J52" s="15" t="s">
        <v>27</v>
      </c>
      <c r="K52" s="372">
        <f t="shared" si="6"/>
        <v>243</v>
      </c>
      <c r="L52" s="410">
        <f t="shared" si="4"/>
        <v>16</v>
      </c>
      <c r="M52" s="54">
        <v>0</v>
      </c>
      <c r="N52" s="53">
        <f t="shared" si="5"/>
        <v>259</v>
      </c>
    </row>
    <row r="53" spans="1:14" ht="15.75" thickBot="1">
      <c r="A53" s="13" t="s">
        <v>1</v>
      </c>
      <c r="B53" s="12">
        <v>8</v>
      </c>
      <c r="C53" s="12">
        <v>21</v>
      </c>
      <c r="D53" s="390">
        <f t="shared" si="9"/>
        <v>13</v>
      </c>
      <c r="E53" s="70">
        <v>0</v>
      </c>
      <c r="F53" s="73">
        <v>0</v>
      </c>
      <c r="G53" s="335">
        <f t="shared" si="8"/>
        <v>0</v>
      </c>
      <c r="H53" s="9" t="s">
        <v>26</v>
      </c>
      <c r="I53" s="9">
        <v>0</v>
      </c>
      <c r="J53" s="8" t="s">
        <v>27</v>
      </c>
      <c r="K53" s="334">
        <f t="shared" si="6"/>
        <v>234</v>
      </c>
      <c r="L53" s="433">
        <f t="shared" si="4"/>
        <v>0</v>
      </c>
      <c r="M53" s="51">
        <v>0</v>
      </c>
      <c r="N53" s="50">
        <f t="shared" si="5"/>
        <v>234</v>
      </c>
    </row>
    <row r="54" spans="1:14" ht="15.75" thickBot="1">
      <c r="A54" s="381" t="s">
        <v>52</v>
      </c>
      <c r="B54" s="382">
        <v>8.5</v>
      </c>
      <c r="C54" s="382">
        <v>22.5</v>
      </c>
      <c r="D54" s="28">
        <f t="shared" si="9"/>
        <v>14</v>
      </c>
      <c r="E54" s="338">
        <v>8</v>
      </c>
      <c r="F54" s="56">
        <v>14</v>
      </c>
      <c r="G54" s="336">
        <f t="shared" si="8"/>
        <v>6</v>
      </c>
      <c r="H54" s="383" t="s">
        <v>26</v>
      </c>
      <c r="I54" s="384">
        <v>0</v>
      </c>
      <c r="J54" s="385" t="s">
        <v>27</v>
      </c>
      <c r="K54" s="372">
        <f t="shared" si="6"/>
        <v>252</v>
      </c>
      <c r="L54" s="410">
        <f t="shared" si="4"/>
        <v>24</v>
      </c>
      <c r="M54" s="386">
        <v>0</v>
      </c>
      <c r="N54" s="387">
        <f t="shared" si="5"/>
        <v>276</v>
      </c>
    </row>
    <row r="55" spans="1:14" ht="15.75" thickBot="1">
      <c r="A55" s="7" t="s">
        <v>0</v>
      </c>
      <c r="B55" s="6">
        <v>8</v>
      </c>
      <c r="C55" s="19">
        <v>21.5</v>
      </c>
      <c r="D55" s="5">
        <f>C55-B55</f>
        <v>13.5</v>
      </c>
      <c r="E55" s="4" t="s">
        <v>26</v>
      </c>
      <c r="F55" s="4" t="s">
        <v>26</v>
      </c>
      <c r="G55" s="4">
        <v>0</v>
      </c>
      <c r="H55" s="3" t="s">
        <v>26</v>
      </c>
      <c r="I55" s="3">
        <v>0</v>
      </c>
      <c r="J55" s="2" t="s">
        <v>25</v>
      </c>
      <c r="K55" s="372">
        <f t="shared" si="6"/>
        <v>243</v>
      </c>
      <c r="L55" s="410">
        <f t="shared" si="4"/>
        <v>0</v>
      </c>
      <c r="M55" s="48">
        <v>0</v>
      </c>
      <c r="N55" s="47">
        <f t="shared" si="5"/>
        <v>243</v>
      </c>
    </row>
    <row r="56" spans="1:14" ht="15.75" thickBot="1">
      <c r="D56" s="46"/>
      <c r="G56" s="46"/>
      <c r="K56" s="388">
        <f>SUM(K33:K55)</f>
        <v>5197.5</v>
      </c>
      <c r="L56" s="388">
        <f>SUM(L33:L55)</f>
        <v>412</v>
      </c>
      <c r="M56" s="389"/>
      <c r="N56" s="42">
        <f>SUM(N33:N55)</f>
        <v>5609.5</v>
      </c>
    </row>
    <row r="58" spans="1:14" ht="15.75" thickBot="1"/>
    <row r="59" spans="1:14" ht="15.75" thickBot="1">
      <c r="A59" s="540" t="s">
        <v>63</v>
      </c>
      <c r="B59" s="541"/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2"/>
    </row>
    <row r="60" spans="1:14" ht="15.75" thickBot="1">
      <c r="A60" s="543" t="s">
        <v>20</v>
      </c>
      <c r="B60" s="545" t="s">
        <v>37</v>
      </c>
      <c r="C60" s="546"/>
      <c r="D60" s="543" t="s">
        <v>34</v>
      </c>
      <c r="E60" s="547" t="s">
        <v>36</v>
      </c>
      <c r="F60" s="548"/>
      <c r="G60" s="551" t="s">
        <v>34</v>
      </c>
      <c r="H60" s="536" t="s">
        <v>35</v>
      </c>
      <c r="I60" s="536" t="s">
        <v>34</v>
      </c>
      <c r="J60" s="567" t="s">
        <v>33</v>
      </c>
      <c r="K60" s="564" t="s">
        <v>32</v>
      </c>
      <c r="L60" s="565"/>
      <c r="M60" s="566"/>
      <c r="N60" s="538" t="s">
        <v>18</v>
      </c>
    </row>
    <row r="61" spans="1:14" ht="15.75" thickBot="1">
      <c r="A61" s="544"/>
      <c r="B61" s="36" t="s">
        <v>31</v>
      </c>
      <c r="C61" s="35" t="s">
        <v>30</v>
      </c>
      <c r="D61" s="544"/>
      <c r="E61" s="60" t="s">
        <v>31</v>
      </c>
      <c r="F61" s="59" t="s">
        <v>30</v>
      </c>
      <c r="G61" s="552"/>
      <c r="H61" s="553"/>
      <c r="I61" s="553"/>
      <c r="J61" s="539"/>
      <c r="K61" s="33">
        <v>98</v>
      </c>
      <c r="L61" s="32">
        <v>19</v>
      </c>
      <c r="M61" s="31">
        <v>20</v>
      </c>
      <c r="N61" s="539"/>
    </row>
    <row r="62" spans="1:14" ht="15.75" thickBot="1">
      <c r="A62" s="440" t="s">
        <v>57</v>
      </c>
      <c r="B62" s="446">
        <v>8</v>
      </c>
      <c r="C62" s="404">
        <v>15.5</v>
      </c>
      <c r="D62" s="407">
        <f>C62-B62</f>
        <v>7.5</v>
      </c>
      <c r="E62" s="400">
        <v>0</v>
      </c>
      <c r="F62" s="400">
        <v>0</v>
      </c>
      <c r="G62" s="400">
        <v>0</v>
      </c>
      <c r="H62" s="406" t="s">
        <v>26</v>
      </c>
      <c r="I62" s="401">
        <v>0</v>
      </c>
      <c r="J62" s="402" t="s">
        <v>29</v>
      </c>
      <c r="K62" s="409">
        <f>D62*98</f>
        <v>735</v>
      </c>
      <c r="L62" s="410">
        <f>G62*19</f>
        <v>0</v>
      </c>
      <c r="M62" s="408">
        <f>I62*20</f>
        <v>0</v>
      </c>
      <c r="N62" s="413">
        <f t="shared" ref="N62:N84" si="10">SUM(K62:M62)</f>
        <v>735</v>
      </c>
    </row>
    <row r="63" spans="1:14" ht="15.75" thickBot="1">
      <c r="A63" s="441" t="s">
        <v>58</v>
      </c>
      <c r="B63" s="411">
        <v>8</v>
      </c>
      <c r="C63" s="12">
        <v>21.5</v>
      </c>
      <c r="D63" s="412">
        <f>C63-B63</f>
        <v>13.5</v>
      </c>
      <c r="E63" s="70">
        <v>8.5</v>
      </c>
      <c r="F63" s="73">
        <v>14</v>
      </c>
      <c r="G63" s="70">
        <f t="shared" ref="G63:G84" si="11">F63-E63</f>
        <v>5.5</v>
      </c>
      <c r="H63" s="9" t="s">
        <v>26</v>
      </c>
      <c r="I63" s="9">
        <v>0</v>
      </c>
      <c r="J63" s="431" t="s">
        <v>29</v>
      </c>
      <c r="K63" s="432">
        <f>D63*98</f>
        <v>1323</v>
      </c>
      <c r="L63" s="433">
        <f t="shared" ref="L63:L84" si="12">G63*19</f>
        <v>104.5</v>
      </c>
      <c r="M63" s="434">
        <f t="shared" ref="M63:M84" si="13">I63*20</f>
        <v>0</v>
      </c>
      <c r="N63" s="66">
        <f t="shared" si="10"/>
        <v>1427.5</v>
      </c>
    </row>
    <row r="64" spans="1:14" ht="15.75" thickBot="1">
      <c r="A64" s="397" t="s">
        <v>17</v>
      </c>
      <c r="B64" s="398">
        <v>8</v>
      </c>
      <c r="C64" s="398">
        <v>18.5</v>
      </c>
      <c r="D64" s="399">
        <f>C64-B64</f>
        <v>10.5</v>
      </c>
      <c r="E64" s="400">
        <v>0</v>
      </c>
      <c r="F64" s="400">
        <v>0</v>
      </c>
      <c r="G64" s="400">
        <f t="shared" si="11"/>
        <v>0</v>
      </c>
      <c r="H64" s="401" t="s">
        <v>26</v>
      </c>
      <c r="I64" s="401">
        <v>0</v>
      </c>
      <c r="J64" s="402" t="s">
        <v>29</v>
      </c>
      <c r="K64" s="409">
        <f>D64*98</f>
        <v>1029</v>
      </c>
      <c r="L64" s="410">
        <f t="shared" si="12"/>
        <v>0</v>
      </c>
      <c r="M64" s="408">
        <f t="shared" si="13"/>
        <v>0</v>
      </c>
      <c r="N64" s="403">
        <f t="shared" si="10"/>
        <v>1029</v>
      </c>
    </row>
    <row r="65" spans="1:14" ht="15.75" thickBot="1">
      <c r="A65" s="13" t="s">
        <v>16</v>
      </c>
      <c r="B65" s="12">
        <v>8.25</v>
      </c>
      <c r="C65" s="12">
        <v>20.5</v>
      </c>
      <c r="D65" s="12">
        <f t="shared" ref="D65:D72" si="14">C65-B65</f>
        <v>12.25</v>
      </c>
      <c r="E65" s="73">
        <v>0</v>
      </c>
      <c r="F65" s="73">
        <v>0</v>
      </c>
      <c r="G65" s="70">
        <f t="shared" si="11"/>
        <v>0</v>
      </c>
      <c r="H65" s="9" t="s">
        <v>26</v>
      </c>
      <c r="I65" s="9">
        <v>0</v>
      </c>
      <c r="J65" s="431" t="s">
        <v>29</v>
      </c>
      <c r="K65" s="432">
        <f>D65*98</f>
        <v>1200.5</v>
      </c>
      <c r="L65" s="433">
        <f t="shared" si="12"/>
        <v>0</v>
      </c>
      <c r="M65" s="434">
        <f t="shared" si="13"/>
        <v>0</v>
      </c>
      <c r="N65" s="66">
        <f t="shared" si="10"/>
        <v>1200.5</v>
      </c>
    </row>
    <row r="66" spans="1:14" ht="15.75" thickBot="1">
      <c r="A66" s="21" t="s">
        <v>15</v>
      </c>
      <c r="B66" s="19">
        <v>8</v>
      </c>
      <c r="C66" s="19">
        <v>21.5</v>
      </c>
      <c r="D66" s="19">
        <f t="shared" si="14"/>
        <v>13.5</v>
      </c>
      <c r="E66" s="56">
        <v>9</v>
      </c>
      <c r="F66" s="56">
        <v>13</v>
      </c>
      <c r="G66" s="56">
        <f t="shared" si="11"/>
        <v>4</v>
      </c>
      <c r="H66" s="16" t="s">
        <v>26</v>
      </c>
      <c r="I66" s="16">
        <v>0</v>
      </c>
      <c r="J66" s="402" t="s">
        <v>29</v>
      </c>
      <c r="K66" s="409">
        <f>D66*98</f>
        <v>1323</v>
      </c>
      <c r="L66" s="410">
        <f t="shared" si="12"/>
        <v>76</v>
      </c>
      <c r="M66" s="408">
        <f t="shared" si="13"/>
        <v>0</v>
      </c>
      <c r="N66" s="67">
        <f t="shared" si="10"/>
        <v>1399</v>
      </c>
    </row>
    <row r="67" spans="1:14" ht="15.75" thickBot="1">
      <c r="A67" s="13" t="s">
        <v>14</v>
      </c>
      <c r="B67" s="12">
        <v>8</v>
      </c>
      <c r="C67" s="12">
        <v>21.5</v>
      </c>
      <c r="D67" s="12">
        <f t="shared" si="14"/>
        <v>13.5</v>
      </c>
      <c r="E67" s="73">
        <v>8.5</v>
      </c>
      <c r="F67" s="73">
        <v>14</v>
      </c>
      <c r="G67" s="70">
        <f t="shared" si="11"/>
        <v>5.5</v>
      </c>
      <c r="H67" s="9" t="s">
        <v>26</v>
      </c>
      <c r="I67" s="9">
        <v>0</v>
      </c>
      <c r="J67" s="431" t="s">
        <v>29</v>
      </c>
      <c r="K67" s="432">
        <f t="shared" ref="K67:K84" si="15">D67*98</f>
        <v>1323</v>
      </c>
      <c r="L67" s="433">
        <f t="shared" si="12"/>
        <v>104.5</v>
      </c>
      <c r="M67" s="434">
        <f t="shared" si="13"/>
        <v>0</v>
      </c>
      <c r="N67" s="66">
        <f t="shared" si="10"/>
        <v>1427.5</v>
      </c>
    </row>
    <row r="68" spans="1:14" ht="15.75" thickBot="1">
      <c r="A68" s="21" t="s">
        <v>13</v>
      </c>
      <c r="B68" s="19">
        <v>8</v>
      </c>
      <c r="C68" s="19">
        <v>21.5</v>
      </c>
      <c r="D68" s="19">
        <f t="shared" si="14"/>
        <v>13.5</v>
      </c>
      <c r="E68" s="56">
        <v>8.5</v>
      </c>
      <c r="F68" s="56">
        <v>14</v>
      </c>
      <c r="G68" s="56">
        <f t="shared" si="11"/>
        <v>5.5</v>
      </c>
      <c r="H68" s="16" t="s">
        <v>26</v>
      </c>
      <c r="I68" s="16">
        <v>0</v>
      </c>
      <c r="J68" s="402" t="s">
        <v>29</v>
      </c>
      <c r="K68" s="409">
        <f t="shared" si="15"/>
        <v>1323</v>
      </c>
      <c r="L68" s="410">
        <f t="shared" si="12"/>
        <v>104.5</v>
      </c>
      <c r="M68" s="408">
        <f t="shared" si="13"/>
        <v>0</v>
      </c>
      <c r="N68" s="67">
        <f t="shared" si="10"/>
        <v>1427.5</v>
      </c>
    </row>
    <row r="69" spans="1:14" ht="15.75" thickBot="1">
      <c r="A69" s="13" t="s">
        <v>12</v>
      </c>
      <c r="B69" s="12">
        <v>8</v>
      </c>
      <c r="C69" s="12">
        <v>21.5</v>
      </c>
      <c r="D69" s="12">
        <f t="shared" si="14"/>
        <v>13.5</v>
      </c>
      <c r="E69" s="70">
        <v>8.5</v>
      </c>
      <c r="F69" s="73">
        <v>14</v>
      </c>
      <c r="G69" s="70">
        <f t="shared" si="11"/>
        <v>5.5</v>
      </c>
      <c r="H69" s="9" t="s">
        <v>26</v>
      </c>
      <c r="I69" s="9">
        <v>0</v>
      </c>
      <c r="J69" s="431" t="s">
        <v>29</v>
      </c>
      <c r="K69" s="432">
        <f t="shared" si="15"/>
        <v>1323</v>
      </c>
      <c r="L69" s="433">
        <f t="shared" si="12"/>
        <v>104.5</v>
      </c>
      <c r="M69" s="434">
        <f t="shared" si="13"/>
        <v>0</v>
      </c>
      <c r="N69" s="66">
        <f t="shared" si="10"/>
        <v>1427.5</v>
      </c>
    </row>
    <row r="70" spans="1:14" ht="15.75" thickBot="1">
      <c r="A70" s="21" t="s">
        <v>11</v>
      </c>
      <c r="B70" s="19">
        <v>8</v>
      </c>
      <c r="C70" s="19">
        <v>21.5</v>
      </c>
      <c r="D70" s="19">
        <f t="shared" si="14"/>
        <v>13.5</v>
      </c>
      <c r="E70" s="56">
        <v>9</v>
      </c>
      <c r="F70" s="56">
        <v>13</v>
      </c>
      <c r="G70" s="56">
        <f t="shared" si="11"/>
        <v>4</v>
      </c>
      <c r="H70" s="16" t="s">
        <v>26</v>
      </c>
      <c r="I70" s="16">
        <v>0</v>
      </c>
      <c r="J70" s="402" t="s">
        <v>29</v>
      </c>
      <c r="K70" s="409">
        <f t="shared" si="15"/>
        <v>1323</v>
      </c>
      <c r="L70" s="410">
        <f t="shared" si="12"/>
        <v>76</v>
      </c>
      <c r="M70" s="408">
        <f t="shared" si="13"/>
        <v>0</v>
      </c>
      <c r="N70" s="67">
        <f t="shared" si="10"/>
        <v>1399</v>
      </c>
    </row>
    <row r="71" spans="1:14" ht="15.75" thickBot="1">
      <c r="A71" s="13" t="s">
        <v>10</v>
      </c>
      <c r="B71" s="12">
        <v>8</v>
      </c>
      <c r="C71" s="12">
        <v>21.5</v>
      </c>
      <c r="D71" s="12">
        <f t="shared" si="14"/>
        <v>13.5</v>
      </c>
      <c r="E71" s="70">
        <v>9</v>
      </c>
      <c r="F71" s="70">
        <v>13</v>
      </c>
      <c r="G71" s="70">
        <f t="shared" si="11"/>
        <v>4</v>
      </c>
      <c r="H71" s="9" t="s">
        <v>26</v>
      </c>
      <c r="I71" s="9">
        <v>0</v>
      </c>
      <c r="J71" s="431" t="s">
        <v>29</v>
      </c>
      <c r="K71" s="432">
        <f t="shared" si="15"/>
        <v>1323</v>
      </c>
      <c r="L71" s="433">
        <f t="shared" si="12"/>
        <v>76</v>
      </c>
      <c r="M71" s="434">
        <f t="shared" si="13"/>
        <v>0</v>
      </c>
      <c r="N71" s="66">
        <f t="shared" si="10"/>
        <v>1399</v>
      </c>
    </row>
    <row r="72" spans="1:14" ht="15.75" thickBot="1">
      <c r="A72" s="21" t="s">
        <v>9</v>
      </c>
      <c r="B72" s="19">
        <v>8</v>
      </c>
      <c r="C72" s="19">
        <v>21.5</v>
      </c>
      <c r="D72" s="19">
        <f t="shared" si="14"/>
        <v>13.5</v>
      </c>
      <c r="E72" s="56">
        <v>8.5</v>
      </c>
      <c r="F72" s="56">
        <v>14</v>
      </c>
      <c r="G72" s="56">
        <f t="shared" si="11"/>
        <v>5.5</v>
      </c>
      <c r="H72" s="16" t="s">
        <v>26</v>
      </c>
      <c r="I72" s="16">
        <v>0</v>
      </c>
      <c r="J72" s="402" t="s">
        <v>29</v>
      </c>
      <c r="K72" s="409">
        <f t="shared" si="15"/>
        <v>1323</v>
      </c>
      <c r="L72" s="410">
        <f t="shared" si="12"/>
        <v>104.5</v>
      </c>
      <c r="M72" s="408">
        <f t="shared" si="13"/>
        <v>0</v>
      </c>
      <c r="N72" s="67">
        <f t="shared" si="10"/>
        <v>1427.5</v>
      </c>
    </row>
    <row r="73" spans="1:14" ht="23.25" thickBot="1">
      <c r="A73" s="13" t="s">
        <v>8</v>
      </c>
      <c r="B73" s="12" t="s">
        <v>28</v>
      </c>
      <c r="C73" s="12" t="s">
        <v>28</v>
      </c>
      <c r="D73" s="12">
        <v>0</v>
      </c>
      <c r="E73" s="73">
        <v>0</v>
      </c>
      <c r="F73" s="73">
        <v>0</v>
      </c>
      <c r="G73" s="70">
        <f t="shared" si="11"/>
        <v>0</v>
      </c>
      <c r="H73" s="9" t="s">
        <v>26</v>
      </c>
      <c r="I73" s="9">
        <v>0</v>
      </c>
      <c r="J73" s="8" t="s">
        <v>27</v>
      </c>
      <c r="K73" s="432">
        <f t="shared" si="15"/>
        <v>0</v>
      </c>
      <c r="L73" s="433">
        <f t="shared" si="12"/>
        <v>0</v>
      </c>
      <c r="M73" s="434">
        <f t="shared" si="13"/>
        <v>0</v>
      </c>
      <c r="N73" s="66">
        <f t="shared" si="10"/>
        <v>0</v>
      </c>
    </row>
    <row r="74" spans="1:14" ht="15.75" thickBot="1">
      <c r="A74" s="21" t="s">
        <v>7</v>
      </c>
      <c r="B74" s="19">
        <v>8</v>
      </c>
      <c r="C74" s="19">
        <v>21.5</v>
      </c>
      <c r="D74" s="19">
        <f t="shared" ref="D74:D82" si="16">C74-B74</f>
        <v>13.5</v>
      </c>
      <c r="E74" s="56">
        <v>8.5</v>
      </c>
      <c r="F74" s="56">
        <v>14</v>
      </c>
      <c r="G74" s="56">
        <f t="shared" si="11"/>
        <v>5.5</v>
      </c>
      <c r="H74" s="16" t="s">
        <v>26</v>
      </c>
      <c r="I74" s="16">
        <v>0</v>
      </c>
      <c r="J74" s="402" t="s">
        <v>29</v>
      </c>
      <c r="K74" s="409">
        <f t="shared" si="15"/>
        <v>1323</v>
      </c>
      <c r="L74" s="410">
        <f t="shared" si="12"/>
        <v>104.5</v>
      </c>
      <c r="M74" s="408">
        <f t="shared" si="13"/>
        <v>0</v>
      </c>
      <c r="N74" s="67">
        <f t="shared" si="10"/>
        <v>1427.5</v>
      </c>
    </row>
    <row r="75" spans="1:14" ht="15.75" thickBot="1">
      <c r="A75" s="13" t="s">
        <v>68</v>
      </c>
      <c r="B75" s="12">
        <v>8</v>
      </c>
      <c r="C75" s="12">
        <v>21.5</v>
      </c>
      <c r="D75" s="12">
        <f t="shared" si="16"/>
        <v>13.5</v>
      </c>
      <c r="E75" s="70">
        <v>9</v>
      </c>
      <c r="F75" s="70">
        <v>13</v>
      </c>
      <c r="G75" s="70">
        <f t="shared" si="11"/>
        <v>4</v>
      </c>
      <c r="H75" s="9" t="s">
        <v>26</v>
      </c>
      <c r="I75" s="9">
        <v>0</v>
      </c>
      <c r="J75" s="431" t="s">
        <v>29</v>
      </c>
      <c r="K75" s="432">
        <f t="shared" si="15"/>
        <v>1323</v>
      </c>
      <c r="L75" s="433">
        <f t="shared" si="12"/>
        <v>76</v>
      </c>
      <c r="M75" s="434">
        <f t="shared" si="13"/>
        <v>0</v>
      </c>
      <c r="N75" s="66">
        <f t="shared" si="10"/>
        <v>1399</v>
      </c>
    </row>
    <row r="76" spans="1:14" ht="15.75" thickBot="1">
      <c r="A76" s="21" t="s">
        <v>6</v>
      </c>
      <c r="B76" s="19">
        <v>8</v>
      </c>
      <c r="C76" s="19">
        <v>21.5</v>
      </c>
      <c r="D76" s="19">
        <f t="shared" si="16"/>
        <v>13.5</v>
      </c>
      <c r="E76" s="56">
        <v>8.5</v>
      </c>
      <c r="F76" s="56">
        <v>14</v>
      </c>
      <c r="G76" s="56">
        <f t="shared" si="11"/>
        <v>5.5</v>
      </c>
      <c r="H76" s="16" t="s">
        <v>26</v>
      </c>
      <c r="I76" s="16">
        <v>0</v>
      </c>
      <c r="J76" s="402" t="s">
        <v>29</v>
      </c>
      <c r="K76" s="409">
        <f t="shared" si="15"/>
        <v>1323</v>
      </c>
      <c r="L76" s="410">
        <f t="shared" si="12"/>
        <v>104.5</v>
      </c>
      <c r="M76" s="408">
        <f t="shared" si="13"/>
        <v>0</v>
      </c>
      <c r="N76" s="67">
        <f t="shared" si="10"/>
        <v>1427.5</v>
      </c>
    </row>
    <row r="77" spans="1:14" ht="15.75" thickBot="1">
      <c r="A77" s="13" t="s">
        <v>5</v>
      </c>
      <c r="B77" s="12">
        <v>8</v>
      </c>
      <c r="C77" s="12">
        <v>21.5</v>
      </c>
      <c r="D77" s="12">
        <f t="shared" si="16"/>
        <v>13.5</v>
      </c>
      <c r="E77" s="70">
        <v>9</v>
      </c>
      <c r="F77" s="73">
        <v>13</v>
      </c>
      <c r="G77" s="70">
        <f t="shared" si="11"/>
        <v>4</v>
      </c>
      <c r="H77" s="9" t="s">
        <v>26</v>
      </c>
      <c r="I77" s="9">
        <v>0</v>
      </c>
      <c r="J77" s="431" t="s">
        <v>29</v>
      </c>
      <c r="K77" s="432">
        <f t="shared" si="15"/>
        <v>1323</v>
      </c>
      <c r="L77" s="433">
        <f t="shared" si="12"/>
        <v>76</v>
      </c>
      <c r="M77" s="434">
        <f t="shared" si="13"/>
        <v>0</v>
      </c>
      <c r="N77" s="66">
        <f t="shared" si="10"/>
        <v>1399</v>
      </c>
    </row>
    <row r="78" spans="1:14" ht="15.75" thickBot="1">
      <c r="A78" s="21" t="s">
        <v>4</v>
      </c>
      <c r="B78" s="19">
        <v>8</v>
      </c>
      <c r="C78" s="19">
        <v>21.5</v>
      </c>
      <c r="D78" s="19">
        <f t="shared" si="16"/>
        <v>13.5</v>
      </c>
      <c r="E78" s="56">
        <v>8.5</v>
      </c>
      <c r="F78" s="56">
        <v>14</v>
      </c>
      <c r="G78" s="56">
        <f t="shared" si="11"/>
        <v>5.5</v>
      </c>
      <c r="H78" s="16" t="s">
        <v>26</v>
      </c>
      <c r="I78" s="16">
        <v>0</v>
      </c>
      <c r="J78" s="402" t="s">
        <v>29</v>
      </c>
      <c r="K78" s="409">
        <f t="shared" si="15"/>
        <v>1323</v>
      </c>
      <c r="L78" s="410">
        <f t="shared" si="12"/>
        <v>104.5</v>
      </c>
      <c r="M78" s="408">
        <f t="shared" si="13"/>
        <v>0</v>
      </c>
      <c r="N78" s="67">
        <f t="shared" si="10"/>
        <v>1427.5</v>
      </c>
    </row>
    <row r="79" spans="1:14" ht="15.75" thickBot="1">
      <c r="A79" s="13" t="s">
        <v>3</v>
      </c>
      <c r="B79" s="12">
        <v>8</v>
      </c>
      <c r="C79" s="12">
        <v>23</v>
      </c>
      <c r="D79" s="318">
        <f t="shared" si="16"/>
        <v>15</v>
      </c>
      <c r="E79" s="70">
        <v>8</v>
      </c>
      <c r="F79" s="70">
        <v>22.5</v>
      </c>
      <c r="G79" s="70">
        <f t="shared" si="11"/>
        <v>14.5</v>
      </c>
      <c r="H79" s="326" t="s">
        <v>26</v>
      </c>
      <c r="I79" s="326">
        <v>0</v>
      </c>
      <c r="J79" s="8" t="s">
        <v>29</v>
      </c>
      <c r="K79" s="432">
        <f t="shared" si="15"/>
        <v>1470</v>
      </c>
      <c r="L79" s="433">
        <f t="shared" si="12"/>
        <v>275.5</v>
      </c>
      <c r="M79" s="434">
        <f t="shared" si="13"/>
        <v>0</v>
      </c>
      <c r="N79" s="66">
        <f t="shared" si="10"/>
        <v>1745.5</v>
      </c>
    </row>
    <row r="80" spans="1:14" ht="15.75" thickBot="1">
      <c r="A80" s="324" t="s">
        <v>3</v>
      </c>
      <c r="B80" s="318">
        <v>9</v>
      </c>
      <c r="C80" s="318">
        <v>23</v>
      </c>
      <c r="D80" s="318">
        <f t="shared" si="16"/>
        <v>14</v>
      </c>
      <c r="E80" s="325">
        <v>8</v>
      </c>
      <c r="F80" s="325">
        <v>22.5</v>
      </c>
      <c r="G80" s="325">
        <f t="shared" si="11"/>
        <v>14.5</v>
      </c>
      <c r="H80" s="326" t="s">
        <v>26</v>
      </c>
      <c r="I80" s="326">
        <v>0</v>
      </c>
      <c r="J80" s="327" t="s">
        <v>29</v>
      </c>
      <c r="K80" s="432">
        <f t="shared" si="15"/>
        <v>1372</v>
      </c>
      <c r="L80" s="433">
        <f t="shared" si="12"/>
        <v>275.5</v>
      </c>
      <c r="M80" s="434">
        <f t="shared" si="13"/>
        <v>0</v>
      </c>
      <c r="N80" s="329">
        <f t="shared" si="10"/>
        <v>1647.5</v>
      </c>
    </row>
    <row r="81" spans="1:14" ht="15.75" thickBot="1">
      <c r="A81" s="20" t="s">
        <v>2</v>
      </c>
      <c r="B81" s="19">
        <v>8</v>
      </c>
      <c r="C81" s="19">
        <v>21.5</v>
      </c>
      <c r="D81" s="19">
        <f t="shared" si="16"/>
        <v>13.5</v>
      </c>
      <c r="E81" s="56">
        <v>9</v>
      </c>
      <c r="F81" s="56">
        <v>13</v>
      </c>
      <c r="G81" s="56">
        <f t="shared" si="11"/>
        <v>4</v>
      </c>
      <c r="H81" s="16" t="s">
        <v>26</v>
      </c>
      <c r="I81" s="16">
        <v>0</v>
      </c>
      <c r="J81" s="402" t="s">
        <v>29</v>
      </c>
      <c r="K81" s="409">
        <f t="shared" si="15"/>
        <v>1323</v>
      </c>
      <c r="L81" s="410">
        <f t="shared" si="12"/>
        <v>76</v>
      </c>
      <c r="M81" s="408">
        <f t="shared" si="13"/>
        <v>0</v>
      </c>
      <c r="N81" s="67">
        <f t="shared" si="10"/>
        <v>1399</v>
      </c>
    </row>
    <row r="82" spans="1:14" ht="15.75" thickBot="1">
      <c r="A82" s="13" t="s">
        <v>1</v>
      </c>
      <c r="B82" s="12">
        <v>8</v>
      </c>
      <c r="C82" s="12">
        <v>21</v>
      </c>
      <c r="D82" s="318">
        <f t="shared" si="16"/>
        <v>13</v>
      </c>
      <c r="E82" s="70">
        <v>0</v>
      </c>
      <c r="F82" s="73">
        <v>0</v>
      </c>
      <c r="G82" s="70">
        <f t="shared" si="11"/>
        <v>0</v>
      </c>
      <c r="H82" s="9" t="s">
        <v>26</v>
      </c>
      <c r="I82" s="9">
        <v>0</v>
      </c>
      <c r="J82" s="431" t="s">
        <v>29</v>
      </c>
      <c r="K82" s="432">
        <f t="shared" si="15"/>
        <v>1274</v>
      </c>
      <c r="L82" s="433">
        <f t="shared" si="12"/>
        <v>0</v>
      </c>
      <c r="M82" s="434">
        <f t="shared" si="13"/>
        <v>0</v>
      </c>
      <c r="N82" s="66">
        <f t="shared" si="10"/>
        <v>1274</v>
      </c>
    </row>
    <row r="83" spans="1:14" ht="15.75" thickBot="1">
      <c r="A83" s="7" t="s">
        <v>0</v>
      </c>
      <c r="B83" s="6">
        <v>8</v>
      </c>
      <c r="C83" s="6">
        <v>21.5</v>
      </c>
      <c r="D83" s="6">
        <f>C83-B83</f>
        <v>13.5</v>
      </c>
      <c r="E83" s="323">
        <v>0</v>
      </c>
      <c r="F83" s="323">
        <v>0</v>
      </c>
      <c r="G83" s="323">
        <f>F83-E83</f>
        <v>0</v>
      </c>
      <c r="H83" s="3" t="s">
        <v>26</v>
      </c>
      <c r="I83" s="3">
        <v>0</v>
      </c>
      <c r="J83" s="2" t="s">
        <v>29</v>
      </c>
      <c r="K83" s="409">
        <f t="shared" si="15"/>
        <v>1323</v>
      </c>
      <c r="L83" s="410">
        <f t="shared" si="12"/>
        <v>0</v>
      </c>
      <c r="M83" s="408">
        <f t="shared" si="13"/>
        <v>0</v>
      </c>
      <c r="N83" s="65">
        <f>SUM(K83:M83)</f>
        <v>1323</v>
      </c>
    </row>
    <row r="84" spans="1:14" ht="15.75" thickBot="1">
      <c r="A84" s="7" t="s">
        <v>52</v>
      </c>
      <c r="B84" s="6">
        <v>8.5</v>
      </c>
      <c r="C84" s="6">
        <v>22.5</v>
      </c>
      <c r="D84" s="6">
        <f>C84-B84</f>
        <v>14</v>
      </c>
      <c r="E84" s="323">
        <v>8</v>
      </c>
      <c r="F84" s="323">
        <v>14</v>
      </c>
      <c r="G84" s="323">
        <f t="shared" si="11"/>
        <v>6</v>
      </c>
      <c r="H84" s="3" t="s">
        <v>26</v>
      </c>
      <c r="I84" s="3">
        <v>0</v>
      </c>
      <c r="J84" s="2" t="s">
        <v>29</v>
      </c>
      <c r="K84" s="409">
        <f t="shared" si="15"/>
        <v>1372</v>
      </c>
      <c r="L84" s="410">
        <f t="shared" si="12"/>
        <v>114</v>
      </c>
      <c r="M84" s="408">
        <f t="shared" si="13"/>
        <v>0</v>
      </c>
      <c r="N84" s="65">
        <f t="shared" si="10"/>
        <v>1486</v>
      </c>
    </row>
    <row r="85" spans="1:14" ht="15.75" thickBot="1">
      <c r="D85" s="46"/>
      <c r="K85" s="64">
        <f>SUM(K62:K84)</f>
        <v>28297.5</v>
      </c>
      <c r="L85" s="63">
        <f>SUM(L62:L84)</f>
        <v>1957</v>
      </c>
      <c r="M85" s="62">
        <f>SUM(M64:M84)</f>
        <v>0</v>
      </c>
      <c r="N85" s="95">
        <f>SUM(N62:N84)</f>
        <v>30254.5</v>
      </c>
    </row>
    <row r="87" spans="1:14" ht="15.75" thickBot="1"/>
    <row r="88" spans="1:14" ht="15.75" thickBot="1">
      <c r="A88" s="540" t="s">
        <v>59</v>
      </c>
      <c r="B88" s="541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2"/>
    </row>
    <row r="89" spans="1:14" ht="15.75" thickBot="1">
      <c r="A89" s="543" t="s">
        <v>20</v>
      </c>
      <c r="B89" s="545" t="s">
        <v>37</v>
      </c>
      <c r="C89" s="546"/>
      <c r="D89" s="543" t="s">
        <v>34</v>
      </c>
      <c r="E89" s="547" t="s">
        <v>36</v>
      </c>
      <c r="F89" s="548"/>
      <c r="G89" s="551" t="s">
        <v>34</v>
      </c>
      <c r="H89" s="536" t="s">
        <v>35</v>
      </c>
      <c r="I89" s="536" t="s">
        <v>34</v>
      </c>
      <c r="J89" s="549" t="s">
        <v>33</v>
      </c>
      <c r="K89" s="564" t="s">
        <v>32</v>
      </c>
      <c r="L89" s="565"/>
      <c r="M89" s="566"/>
      <c r="N89" s="549" t="s">
        <v>18</v>
      </c>
    </row>
    <row r="90" spans="1:14" ht="15.75" thickBot="1">
      <c r="A90" s="544"/>
      <c r="B90" s="36" t="s">
        <v>31</v>
      </c>
      <c r="C90" s="35" t="s">
        <v>30</v>
      </c>
      <c r="D90" s="544"/>
      <c r="E90" s="60" t="s">
        <v>31</v>
      </c>
      <c r="F90" s="59" t="s">
        <v>30</v>
      </c>
      <c r="G90" s="552"/>
      <c r="H90" s="553"/>
      <c r="I90" s="553"/>
      <c r="J90" s="539"/>
      <c r="K90" s="33">
        <v>4</v>
      </c>
      <c r="L90" s="32">
        <v>2</v>
      </c>
      <c r="M90" s="31">
        <v>2</v>
      </c>
      <c r="N90" s="539"/>
    </row>
    <row r="91" spans="1:14" ht="15.75" thickBot="1">
      <c r="A91" s="423" t="s">
        <v>57</v>
      </c>
      <c r="B91" s="19" t="s">
        <v>28</v>
      </c>
      <c r="C91" s="19" t="s">
        <v>28</v>
      </c>
      <c r="D91" s="77">
        <v>0</v>
      </c>
      <c r="E91" s="17" t="s">
        <v>26</v>
      </c>
      <c r="F91" s="17" t="s">
        <v>26</v>
      </c>
      <c r="G91" s="17">
        <v>0</v>
      </c>
      <c r="H91" s="16" t="s">
        <v>26</v>
      </c>
      <c r="I91" s="16">
        <v>0</v>
      </c>
      <c r="J91" s="385" t="s">
        <v>27</v>
      </c>
      <c r="K91" s="86">
        <f>D91*4</f>
        <v>0</v>
      </c>
      <c r="L91" s="27">
        <f>G91*2</f>
        <v>0</v>
      </c>
      <c r="M91" s="26">
        <v>0</v>
      </c>
      <c r="N91" s="24">
        <f>SUM(K91:M91)</f>
        <v>0</v>
      </c>
    </row>
    <row r="92" spans="1:14" ht="15.75" thickBot="1">
      <c r="A92" s="424" t="s">
        <v>58</v>
      </c>
      <c r="B92" s="12" t="s">
        <v>28</v>
      </c>
      <c r="C92" s="12" t="s">
        <v>28</v>
      </c>
      <c r="D92" s="76">
        <v>0</v>
      </c>
      <c r="E92" s="23" t="s">
        <v>26</v>
      </c>
      <c r="F92" s="23" t="s">
        <v>26</v>
      </c>
      <c r="G92" s="10">
        <v>0</v>
      </c>
      <c r="H92" s="9" t="s">
        <v>26</v>
      </c>
      <c r="I92" s="9">
        <v>0</v>
      </c>
      <c r="J92" s="8" t="s">
        <v>27</v>
      </c>
      <c r="K92" s="339">
        <f>D92*4</f>
        <v>0</v>
      </c>
      <c r="L92" s="10">
        <f>G92*2</f>
        <v>0</v>
      </c>
      <c r="M92" s="9">
        <v>0</v>
      </c>
      <c r="N92" s="82">
        <f>SUM(K92:M92)</f>
        <v>0</v>
      </c>
    </row>
    <row r="93" spans="1:14" ht="15.75" thickBot="1">
      <c r="A93" s="30" t="s">
        <v>17</v>
      </c>
      <c r="B93" s="29">
        <v>8</v>
      </c>
      <c r="C93" s="29">
        <v>15</v>
      </c>
      <c r="D93" s="28">
        <f>C93-B93</f>
        <v>7</v>
      </c>
      <c r="E93" s="27" t="s">
        <v>26</v>
      </c>
      <c r="F93" s="27" t="s">
        <v>26</v>
      </c>
      <c r="G93" s="27">
        <v>0</v>
      </c>
      <c r="H93" s="26" t="s">
        <v>26</v>
      </c>
      <c r="I93" s="26">
        <v>0</v>
      </c>
      <c r="J93" s="385" t="s">
        <v>25</v>
      </c>
      <c r="K93" s="86">
        <f>D93*4</f>
        <v>28</v>
      </c>
      <c r="L93" s="27">
        <f t="shared" ref="L93:L113" si="17">G93*2</f>
        <v>0</v>
      </c>
      <c r="M93" s="26">
        <v>0</v>
      </c>
      <c r="N93" s="24">
        <f t="shared" ref="N93:N113" si="18">SUM(K93:M93)</f>
        <v>28</v>
      </c>
    </row>
    <row r="94" spans="1:14" ht="15.75" thickBot="1">
      <c r="A94" s="13" t="s">
        <v>16</v>
      </c>
      <c r="B94" s="12" t="s">
        <v>28</v>
      </c>
      <c r="C94" s="12" t="s">
        <v>28</v>
      </c>
      <c r="D94" s="76">
        <v>0</v>
      </c>
      <c r="E94" s="23" t="s">
        <v>26</v>
      </c>
      <c r="F94" s="23" t="s">
        <v>26</v>
      </c>
      <c r="G94" s="10">
        <v>0</v>
      </c>
      <c r="H94" s="9" t="s">
        <v>26</v>
      </c>
      <c r="I94" s="9">
        <v>0</v>
      </c>
      <c r="J94" s="8" t="s">
        <v>25</v>
      </c>
      <c r="K94" s="339">
        <f t="shared" ref="K94:K113" si="19">D94*4</f>
        <v>0</v>
      </c>
      <c r="L94" s="10">
        <f t="shared" si="17"/>
        <v>0</v>
      </c>
      <c r="M94" s="9">
        <v>0</v>
      </c>
      <c r="N94" s="82">
        <f t="shared" si="18"/>
        <v>0</v>
      </c>
    </row>
    <row r="95" spans="1:14" ht="15.75" thickBot="1">
      <c r="A95" s="21" t="s">
        <v>15</v>
      </c>
      <c r="B95" s="19" t="s">
        <v>28</v>
      </c>
      <c r="C95" s="19" t="s">
        <v>28</v>
      </c>
      <c r="D95" s="77">
        <v>0</v>
      </c>
      <c r="E95" s="17" t="s">
        <v>26</v>
      </c>
      <c r="F95" s="17" t="s">
        <v>26</v>
      </c>
      <c r="G95" s="17">
        <v>0</v>
      </c>
      <c r="H95" s="16" t="s">
        <v>26</v>
      </c>
      <c r="I95" s="16">
        <v>0</v>
      </c>
      <c r="J95" s="385" t="s">
        <v>25</v>
      </c>
      <c r="K95" s="86">
        <f t="shared" si="19"/>
        <v>0</v>
      </c>
      <c r="L95" s="17">
        <f t="shared" si="17"/>
        <v>0</v>
      </c>
      <c r="M95" s="16">
        <v>0</v>
      </c>
      <c r="N95" s="14">
        <f t="shared" si="18"/>
        <v>0</v>
      </c>
    </row>
    <row r="96" spans="1:14" ht="15.75" thickBot="1">
      <c r="A96" s="13" t="s">
        <v>14</v>
      </c>
      <c r="B96" s="12" t="s">
        <v>28</v>
      </c>
      <c r="C96" s="12" t="s">
        <v>28</v>
      </c>
      <c r="D96" s="76">
        <v>0</v>
      </c>
      <c r="E96" s="23" t="s">
        <v>26</v>
      </c>
      <c r="F96" s="23" t="s">
        <v>26</v>
      </c>
      <c r="G96" s="10">
        <v>0</v>
      </c>
      <c r="H96" s="9" t="s">
        <v>26</v>
      </c>
      <c r="I96" s="9">
        <v>0</v>
      </c>
      <c r="J96" s="8" t="s">
        <v>25</v>
      </c>
      <c r="K96" s="339">
        <f t="shared" si="19"/>
        <v>0</v>
      </c>
      <c r="L96" s="10">
        <f t="shared" si="17"/>
        <v>0</v>
      </c>
      <c r="M96" s="9">
        <v>0</v>
      </c>
      <c r="N96" s="82">
        <f t="shared" si="18"/>
        <v>0</v>
      </c>
    </row>
    <row r="97" spans="1:14" ht="15.75" thickBot="1">
      <c r="A97" s="21" t="s">
        <v>13</v>
      </c>
      <c r="B97" s="19">
        <v>8</v>
      </c>
      <c r="C97" s="19">
        <v>21.5</v>
      </c>
      <c r="D97" s="85">
        <f>C97-B97</f>
        <v>13.5</v>
      </c>
      <c r="E97" s="17" t="s">
        <v>26</v>
      </c>
      <c r="F97" s="17" t="s">
        <v>26</v>
      </c>
      <c r="G97" s="17">
        <v>0</v>
      </c>
      <c r="H97" s="16" t="s">
        <v>26</v>
      </c>
      <c r="I97" s="16">
        <v>0</v>
      </c>
      <c r="J97" s="385" t="s">
        <v>29</v>
      </c>
      <c r="K97" s="86">
        <f t="shared" si="19"/>
        <v>54</v>
      </c>
      <c r="L97" s="17">
        <f t="shared" si="17"/>
        <v>0</v>
      </c>
      <c r="M97" s="16">
        <v>0</v>
      </c>
      <c r="N97" s="14">
        <f t="shared" si="18"/>
        <v>54</v>
      </c>
    </row>
    <row r="98" spans="1:14" ht="15.75" thickBot="1">
      <c r="A98" s="13" t="s">
        <v>12</v>
      </c>
      <c r="B98" s="12">
        <v>8</v>
      </c>
      <c r="C98" s="12">
        <v>15</v>
      </c>
      <c r="D98" s="84">
        <f>C98-B98</f>
        <v>7</v>
      </c>
      <c r="E98" s="10" t="s">
        <v>26</v>
      </c>
      <c r="F98" s="10" t="s">
        <v>26</v>
      </c>
      <c r="G98" s="10">
        <v>0</v>
      </c>
      <c r="H98" s="9" t="s">
        <v>26</v>
      </c>
      <c r="I98" s="9">
        <v>0</v>
      </c>
      <c r="J98" s="8" t="s">
        <v>25</v>
      </c>
      <c r="K98" s="339">
        <f t="shared" si="19"/>
        <v>28</v>
      </c>
      <c r="L98" s="10">
        <f t="shared" si="17"/>
        <v>0</v>
      </c>
      <c r="M98" s="9">
        <v>0</v>
      </c>
      <c r="N98" s="82">
        <f t="shared" si="18"/>
        <v>28</v>
      </c>
    </row>
    <row r="99" spans="1:14" ht="15.75" thickBot="1">
      <c r="A99" s="21" t="s">
        <v>11</v>
      </c>
      <c r="B99" s="19">
        <v>8</v>
      </c>
      <c r="C99" s="19">
        <v>14.5</v>
      </c>
      <c r="D99" s="85">
        <f>C99-B99</f>
        <v>6.5</v>
      </c>
      <c r="E99" s="17" t="s">
        <v>26</v>
      </c>
      <c r="F99" s="17" t="s">
        <v>26</v>
      </c>
      <c r="G99" s="17">
        <v>0</v>
      </c>
      <c r="H99" s="16" t="s">
        <v>26</v>
      </c>
      <c r="I99" s="16">
        <v>0</v>
      </c>
      <c r="J99" s="385" t="s">
        <v>25</v>
      </c>
      <c r="K99" s="86">
        <f t="shared" si="19"/>
        <v>26</v>
      </c>
      <c r="L99" s="17">
        <f t="shared" si="17"/>
        <v>0</v>
      </c>
      <c r="M99" s="16">
        <v>0</v>
      </c>
      <c r="N99" s="14">
        <f t="shared" si="18"/>
        <v>26</v>
      </c>
    </row>
    <row r="100" spans="1:14" ht="15.75" thickBot="1">
      <c r="A100" s="13" t="s">
        <v>10</v>
      </c>
      <c r="B100" s="12" t="s">
        <v>28</v>
      </c>
      <c r="C100" s="12" t="s">
        <v>28</v>
      </c>
      <c r="D100" s="76">
        <v>0</v>
      </c>
      <c r="E100" s="23" t="s">
        <v>26</v>
      </c>
      <c r="F100" s="23" t="s">
        <v>26</v>
      </c>
      <c r="G100" s="10">
        <v>0</v>
      </c>
      <c r="H100" s="9" t="s">
        <v>26</v>
      </c>
      <c r="I100" s="9">
        <v>0</v>
      </c>
      <c r="J100" s="8" t="s">
        <v>27</v>
      </c>
      <c r="K100" s="339">
        <f t="shared" si="19"/>
        <v>0</v>
      </c>
      <c r="L100" s="10">
        <f t="shared" si="17"/>
        <v>0</v>
      </c>
      <c r="M100" s="9">
        <v>0</v>
      </c>
      <c r="N100" s="82">
        <f t="shared" si="18"/>
        <v>0</v>
      </c>
    </row>
    <row r="101" spans="1:14" ht="15.75" thickBot="1">
      <c r="A101" s="21" t="s">
        <v>9</v>
      </c>
      <c r="B101" s="19" t="s">
        <v>28</v>
      </c>
      <c r="C101" s="19" t="s">
        <v>28</v>
      </c>
      <c r="D101" s="77">
        <v>0</v>
      </c>
      <c r="E101" s="17" t="s">
        <v>26</v>
      </c>
      <c r="F101" s="17" t="s">
        <v>26</v>
      </c>
      <c r="G101" s="17">
        <v>0</v>
      </c>
      <c r="H101" s="16" t="s">
        <v>26</v>
      </c>
      <c r="I101" s="16">
        <v>0</v>
      </c>
      <c r="J101" s="385" t="s">
        <v>25</v>
      </c>
      <c r="K101" s="86">
        <f t="shared" si="19"/>
        <v>0</v>
      </c>
      <c r="L101" s="17">
        <f t="shared" si="17"/>
        <v>0</v>
      </c>
      <c r="M101" s="16">
        <v>0</v>
      </c>
      <c r="N101" s="14">
        <f t="shared" si="18"/>
        <v>0</v>
      </c>
    </row>
    <row r="102" spans="1:14" ht="23.25" thickBot="1">
      <c r="A102" s="13" t="s">
        <v>8</v>
      </c>
      <c r="B102" s="12" t="s">
        <v>28</v>
      </c>
      <c r="C102" s="12" t="s">
        <v>28</v>
      </c>
      <c r="D102" s="76">
        <v>0</v>
      </c>
      <c r="E102" s="10" t="s">
        <v>26</v>
      </c>
      <c r="F102" s="10" t="s">
        <v>26</v>
      </c>
      <c r="G102" s="10">
        <v>0</v>
      </c>
      <c r="H102" s="9" t="s">
        <v>26</v>
      </c>
      <c r="I102" s="9">
        <v>0</v>
      </c>
      <c r="J102" s="8" t="s">
        <v>27</v>
      </c>
      <c r="K102" s="339">
        <f t="shared" si="19"/>
        <v>0</v>
      </c>
      <c r="L102" s="10">
        <f t="shared" si="17"/>
        <v>0</v>
      </c>
      <c r="M102" s="9">
        <v>0</v>
      </c>
      <c r="N102" s="82">
        <f t="shared" si="18"/>
        <v>0</v>
      </c>
    </row>
    <row r="103" spans="1:14" ht="15.75" thickBot="1">
      <c r="A103" s="21" t="s">
        <v>7</v>
      </c>
      <c r="B103" s="19">
        <v>8</v>
      </c>
      <c r="C103" s="19">
        <v>21.5</v>
      </c>
      <c r="D103" s="85">
        <f>C103-B103</f>
        <v>13.5</v>
      </c>
      <c r="E103" s="56">
        <v>8.5</v>
      </c>
      <c r="F103" s="56">
        <v>14</v>
      </c>
      <c r="G103" s="337">
        <f>F103-E103</f>
        <v>5.5</v>
      </c>
      <c r="H103" s="16" t="s">
        <v>26</v>
      </c>
      <c r="I103" s="16">
        <v>0</v>
      </c>
      <c r="J103" s="15" t="s">
        <v>29</v>
      </c>
      <c r="K103" s="86">
        <f t="shared" si="19"/>
        <v>54</v>
      </c>
      <c r="L103" s="17">
        <f t="shared" si="17"/>
        <v>11</v>
      </c>
      <c r="M103" s="16">
        <v>0</v>
      </c>
      <c r="N103" s="14">
        <f t="shared" si="18"/>
        <v>65</v>
      </c>
    </row>
    <row r="104" spans="1:14" ht="15.75" thickBot="1">
      <c r="A104" s="13" t="s">
        <v>68</v>
      </c>
      <c r="B104" s="12" t="s">
        <v>28</v>
      </c>
      <c r="C104" s="12" t="s">
        <v>28</v>
      </c>
      <c r="D104" s="76">
        <v>0</v>
      </c>
      <c r="E104" s="23" t="s">
        <v>26</v>
      </c>
      <c r="F104" s="23" t="s">
        <v>26</v>
      </c>
      <c r="G104" s="10">
        <v>0</v>
      </c>
      <c r="H104" s="9" t="s">
        <v>26</v>
      </c>
      <c r="I104" s="9">
        <v>0</v>
      </c>
      <c r="J104" s="8" t="s">
        <v>25</v>
      </c>
      <c r="K104" s="339">
        <f t="shared" si="19"/>
        <v>0</v>
      </c>
      <c r="L104" s="10">
        <f t="shared" si="17"/>
        <v>0</v>
      </c>
      <c r="M104" s="9">
        <v>0</v>
      </c>
      <c r="N104" s="82">
        <f t="shared" si="18"/>
        <v>0</v>
      </c>
    </row>
    <row r="105" spans="1:14" ht="15.75" thickBot="1">
      <c r="A105" s="21" t="s">
        <v>6</v>
      </c>
      <c r="B105" s="19" t="s">
        <v>28</v>
      </c>
      <c r="C105" s="19" t="s">
        <v>28</v>
      </c>
      <c r="D105" s="77">
        <v>0</v>
      </c>
      <c r="E105" s="17" t="s">
        <v>26</v>
      </c>
      <c r="F105" s="17" t="s">
        <v>26</v>
      </c>
      <c r="G105" s="17">
        <v>0</v>
      </c>
      <c r="H105" s="16" t="s">
        <v>26</v>
      </c>
      <c r="I105" s="16">
        <v>0</v>
      </c>
      <c r="J105" s="385" t="s">
        <v>25</v>
      </c>
      <c r="K105" s="86">
        <f t="shared" si="19"/>
        <v>0</v>
      </c>
      <c r="L105" s="17">
        <f t="shared" si="17"/>
        <v>0</v>
      </c>
      <c r="M105" s="16">
        <v>0</v>
      </c>
      <c r="N105" s="14">
        <f t="shared" si="18"/>
        <v>0</v>
      </c>
    </row>
    <row r="106" spans="1:14" ht="15.75" thickBot="1">
      <c r="A106" s="13" t="s">
        <v>5</v>
      </c>
      <c r="B106" s="12">
        <v>8</v>
      </c>
      <c r="C106" s="12">
        <v>15</v>
      </c>
      <c r="D106" s="84">
        <f>C106-B106</f>
        <v>7</v>
      </c>
      <c r="E106" s="10" t="s">
        <v>26</v>
      </c>
      <c r="F106" s="10" t="s">
        <v>26</v>
      </c>
      <c r="G106" s="10">
        <v>0</v>
      </c>
      <c r="H106" s="9" t="s">
        <v>26</v>
      </c>
      <c r="I106" s="9">
        <v>0</v>
      </c>
      <c r="J106" s="327" t="s">
        <v>25</v>
      </c>
      <c r="K106" s="339">
        <f t="shared" si="19"/>
        <v>28</v>
      </c>
      <c r="L106" s="10">
        <f t="shared" si="17"/>
        <v>0</v>
      </c>
      <c r="M106" s="9">
        <v>0</v>
      </c>
      <c r="N106" s="82">
        <f t="shared" si="18"/>
        <v>28</v>
      </c>
    </row>
    <row r="107" spans="1:14" ht="15.75" thickBot="1">
      <c r="A107" s="21" t="s">
        <v>4</v>
      </c>
      <c r="B107" s="19" t="s">
        <v>28</v>
      </c>
      <c r="C107" s="19" t="s">
        <v>28</v>
      </c>
      <c r="D107" s="77">
        <v>0</v>
      </c>
      <c r="E107" s="17" t="s">
        <v>26</v>
      </c>
      <c r="F107" s="17" t="s">
        <v>26</v>
      </c>
      <c r="G107" s="17">
        <v>0</v>
      </c>
      <c r="H107" s="16" t="s">
        <v>26</v>
      </c>
      <c r="I107" s="16">
        <v>0</v>
      </c>
      <c r="J107" s="385" t="s">
        <v>25</v>
      </c>
      <c r="K107" s="86">
        <f t="shared" si="19"/>
        <v>0</v>
      </c>
      <c r="L107" s="17">
        <f t="shared" si="17"/>
        <v>0</v>
      </c>
      <c r="M107" s="16">
        <v>0</v>
      </c>
      <c r="N107" s="14">
        <f t="shared" si="18"/>
        <v>0</v>
      </c>
    </row>
    <row r="108" spans="1:14" ht="15.75" thickBot="1">
      <c r="A108" s="13" t="s">
        <v>3</v>
      </c>
      <c r="B108" s="12">
        <v>15</v>
      </c>
      <c r="C108" s="12">
        <v>23</v>
      </c>
      <c r="D108" s="91">
        <f>C108-B108</f>
        <v>8</v>
      </c>
      <c r="E108" s="12">
        <v>15</v>
      </c>
      <c r="F108" s="12">
        <v>23</v>
      </c>
      <c r="G108" s="73">
        <f>F108-E108</f>
        <v>8</v>
      </c>
      <c r="H108" s="9" t="s">
        <v>26</v>
      </c>
      <c r="I108" s="9">
        <v>0</v>
      </c>
      <c r="J108" s="327" t="s">
        <v>29</v>
      </c>
      <c r="K108" s="339">
        <f t="shared" si="19"/>
        <v>32</v>
      </c>
      <c r="L108" s="10">
        <f t="shared" si="17"/>
        <v>16</v>
      </c>
      <c r="M108" s="9">
        <v>0</v>
      </c>
      <c r="N108" s="82">
        <f t="shared" si="18"/>
        <v>48</v>
      </c>
    </row>
    <row r="109" spans="1:14" ht="15.75" thickBot="1">
      <c r="A109" s="13" t="s">
        <v>3</v>
      </c>
      <c r="B109" s="12">
        <v>15</v>
      </c>
      <c r="C109" s="12">
        <v>23</v>
      </c>
      <c r="D109" s="91">
        <f>C109-B109</f>
        <v>8</v>
      </c>
      <c r="E109" s="12">
        <v>15</v>
      </c>
      <c r="F109" s="12">
        <v>23</v>
      </c>
      <c r="G109" s="73">
        <f>F109-E109</f>
        <v>8</v>
      </c>
      <c r="H109" s="9" t="s">
        <v>26</v>
      </c>
      <c r="I109" s="9">
        <v>0</v>
      </c>
      <c r="J109" s="327" t="s">
        <v>29</v>
      </c>
      <c r="K109" s="339">
        <f t="shared" si="19"/>
        <v>32</v>
      </c>
      <c r="L109" s="10">
        <f t="shared" si="17"/>
        <v>16</v>
      </c>
      <c r="M109" s="9">
        <v>0</v>
      </c>
      <c r="N109" s="82">
        <f t="shared" si="18"/>
        <v>48</v>
      </c>
    </row>
    <row r="110" spans="1:14" ht="15.75" thickBot="1">
      <c r="A110" s="20" t="s">
        <v>2</v>
      </c>
      <c r="B110" s="19" t="s">
        <v>28</v>
      </c>
      <c r="C110" s="19" t="s">
        <v>28</v>
      </c>
      <c r="D110" s="77">
        <v>0</v>
      </c>
      <c r="E110" s="17" t="s">
        <v>26</v>
      </c>
      <c r="F110" s="17" t="s">
        <v>26</v>
      </c>
      <c r="G110" s="17">
        <v>0</v>
      </c>
      <c r="H110" s="16" t="s">
        <v>26</v>
      </c>
      <c r="I110" s="16">
        <v>0</v>
      </c>
      <c r="J110" s="15" t="s">
        <v>29</v>
      </c>
      <c r="K110" s="86">
        <f t="shared" si="19"/>
        <v>0</v>
      </c>
      <c r="L110" s="17">
        <f t="shared" si="17"/>
        <v>0</v>
      </c>
      <c r="M110" s="16">
        <v>0</v>
      </c>
      <c r="N110" s="14">
        <f t="shared" si="18"/>
        <v>0</v>
      </c>
    </row>
    <row r="111" spans="1:14" ht="15.75" thickBot="1">
      <c r="A111" s="13" t="s">
        <v>1</v>
      </c>
      <c r="B111" s="12">
        <v>15</v>
      </c>
      <c r="C111" s="12">
        <v>21</v>
      </c>
      <c r="D111" s="84">
        <f>C111-B111</f>
        <v>6</v>
      </c>
      <c r="E111" s="10" t="s">
        <v>26</v>
      </c>
      <c r="F111" s="10" t="s">
        <v>26</v>
      </c>
      <c r="G111" s="10">
        <v>0</v>
      </c>
      <c r="H111" s="9" t="s">
        <v>26</v>
      </c>
      <c r="I111" s="9">
        <v>0</v>
      </c>
      <c r="J111" s="8" t="s">
        <v>25</v>
      </c>
      <c r="K111" s="339">
        <f t="shared" si="19"/>
        <v>24</v>
      </c>
      <c r="L111" s="10">
        <f t="shared" si="17"/>
        <v>0</v>
      </c>
      <c r="M111" s="9">
        <f>I111*1</f>
        <v>0</v>
      </c>
      <c r="N111" s="82">
        <f t="shared" si="18"/>
        <v>24</v>
      </c>
    </row>
    <row r="112" spans="1:14" ht="15.75" thickBot="1">
      <c r="A112" s="319" t="s">
        <v>52</v>
      </c>
      <c r="B112" s="320">
        <v>8.5</v>
      </c>
      <c r="C112" s="320">
        <v>22.5</v>
      </c>
      <c r="D112" s="84">
        <f>C112-B112</f>
        <v>14</v>
      </c>
      <c r="E112" s="442">
        <v>8</v>
      </c>
      <c r="F112" s="322">
        <v>14.5</v>
      </c>
      <c r="G112" s="73">
        <f>F112-E112</f>
        <v>6.5</v>
      </c>
      <c r="H112" s="9" t="s">
        <v>26</v>
      </c>
      <c r="I112" s="321">
        <v>0</v>
      </c>
      <c r="J112" s="327" t="s">
        <v>29</v>
      </c>
      <c r="K112" s="339">
        <f t="shared" si="19"/>
        <v>56</v>
      </c>
      <c r="L112" s="10">
        <f t="shared" si="17"/>
        <v>13</v>
      </c>
      <c r="M112" s="321">
        <v>0</v>
      </c>
      <c r="N112" s="330">
        <f t="shared" si="18"/>
        <v>69</v>
      </c>
    </row>
    <row r="113" spans="1:14" ht="15.75" thickBot="1">
      <c r="A113" s="7" t="s">
        <v>0</v>
      </c>
      <c r="B113" s="6">
        <v>8</v>
      </c>
      <c r="C113" s="6">
        <v>15</v>
      </c>
      <c r="D113" s="81">
        <f>C113-B113</f>
        <v>7</v>
      </c>
      <c r="E113" s="4" t="s">
        <v>26</v>
      </c>
      <c r="F113" s="4" t="s">
        <v>26</v>
      </c>
      <c r="G113" s="4">
        <v>0</v>
      </c>
      <c r="H113" s="3" t="s">
        <v>26</v>
      </c>
      <c r="I113" s="3">
        <v>0</v>
      </c>
      <c r="J113" s="2" t="s">
        <v>25</v>
      </c>
      <c r="K113" s="86">
        <f t="shared" si="19"/>
        <v>28</v>
      </c>
      <c r="L113" s="4">
        <f t="shared" si="17"/>
        <v>0</v>
      </c>
      <c r="M113" s="3">
        <f>I113*1</f>
        <v>0</v>
      </c>
      <c r="N113" s="1">
        <f t="shared" si="18"/>
        <v>28</v>
      </c>
    </row>
    <row r="114" spans="1:14" ht="15.75" thickBot="1">
      <c r="D114" s="46"/>
      <c r="G114" s="46"/>
      <c r="K114" s="64">
        <f>SUM(K91:K113)</f>
        <v>390</v>
      </c>
      <c r="L114" s="63">
        <f>SUM(L91:L113)</f>
        <v>56</v>
      </c>
      <c r="M114" s="62">
        <f>SUM(M91:M113)</f>
        <v>0</v>
      </c>
      <c r="N114" s="80">
        <f>SUM(N91:N113)</f>
        <v>446</v>
      </c>
    </row>
    <row r="116" spans="1:14" ht="15.75" thickBot="1"/>
    <row r="117" spans="1:14" ht="15.75" thickBot="1">
      <c r="A117" s="540" t="s">
        <v>60</v>
      </c>
      <c r="B117" s="541"/>
      <c r="C117" s="541"/>
      <c r="D117" s="541"/>
      <c r="E117" s="541"/>
      <c r="F117" s="541"/>
      <c r="G117" s="541"/>
      <c r="H117" s="541"/>
      <c r="I117" s="541"/>
      <c r="J117" s="541"/>
      <c r="K117" s="541"/>
      <c r="L117" s="541"/>
      <c r="M117" s="541"/>
      <c r="N117" s="542"/>
    </row>
    <row r="118" spans="1:14" ht="15.75" thickBot="1">
      <c r="A118" s="543" t="s">
        <v>20</v>
      </c>
      <c r="B118" s="545" t="s">
        <v>37</v>
      </c>
      <c r="C118" s="546"/>
      <c r="D118" s="543" t="s">
        <v>34</v>
      </c>
      <c r="E118" s="547" t="s">
        <v>36</v>
      </c>
      <c r="F118" s="548"/>
      <c r="G118" s="551" t="s">
        <v>34</v>
      </c>
      <c r="H118" s="536" t="s">
        <v>35</v>
      </c>
      <c r="I118" s="536" t="s">
        <v>34</v>
      </c>
      <c r="J118" s="549" t="s">
        <v>33</v>
      </c>
      <c r="K118" s="564" t="s">
        <v>32</v>
      </c>
      <c r="L118" s="565"/>
      <c r="M118" s="566"/>
      <c r="N118" s="549" t="s">
        <v>18</v>
      </c>
    </row>
    <row r="119" spans="1:14" ht="15.75" thickBot="1">
      <c r="A119" s="544"/>
      <c r="B119" s="36" t="s">
        <v>31</v>
      </c>
      <c r="C119" s="35" t="s">
        <v>30</v>
      </c>
      <c r="D119" s="544"/>
      <c r="E119" s="60" t="s">
        <v>31</v>
      </c>
      <c r="F119" s="59" t="s">
        <v>30</v>
      </c>
      <c r="G119" s="552"/>
      <c r="H119" s="553"/>
      <c r="I119" s="553"/>
      <c r="J119" s="539"/>
      <c r="K119" s="33">
        <v>45</v>
      </c>
      <c r="L119" s="32">
        <v>8</v>
      </c>
      <c r="M119" s="31">
        <v>8</v>
      </c>
      <c r="N119" s="539"/>
    </row>
    <row r="120" spans="1:14" ht="15.75" thickBot="1">
      <c r="A120" s="423" t="s">
        <v>57</v>
      </c>
      <c r="B120" s="447">
        <v>8</v>
      </c>
      <c r="C120" s="404">
        <v>15.5</v>
      </c>
      <c r="D120" s="407">
        <f>C120-B120</f>
        <v>7.5</v>
      </c>
      <c r="E120" s="27" t="s">
        <v>26</v>
      </c>
      <c r="F120" s="27" t="s">
        <v>26</v>
      </c>
      <c r="G120" s="27">
        <v>0</v>
      </c>
      <c r="H120" s="16" t="s">
        <v>26</v>
      </c>
      <c r="I120" s="16">
        <v>0</v>
      </c>
      <c r="J120" s="15" t="s">
        <v>29</v>
      </c>
      <c r="K120" s="409">
        <f>D120*K119</f>
        <v>337.5</v>
      </c>
      <c r="L120" s="410">
        <f>G120*8</f>
        <v>0</v>
      </c>
      <c r="M120" s="408">
        <f>I120*8</f>
        <v>0</v>
      </c>
      <c r="N120" s="413">
        <f>SUM(K120:M120)</f>
        <v>337.5</v>
      </c>
    </row>
    <row r="121" spans="1:14" ht="15.75" thickBot="1">
      <c r="A121" s="424" t="s">
        <v>58</v>
      </c>
      <c r="B121" s="411">
        <v>8</v>
      </c>
      <c r="C121" s="12">
        <v>21.5</v>
      </c>
      <c r="D121" s="412">
        <f>C121-B121</f>
        <v>13.5</v>
      </c>
      <c r="E121" s="70">
        <v>8.5</v>
      </c>
      <c r="F121" s="73">
        <v>14</v>
      </c>
      <c r="G121" s="70">
        <f>F121-E121</f>
        <v>5.5</v>
      </c>
      <c r="H121" s="9" t="s">
        <v>26</v>
      </c>
      <c r="I121" s="9">
        <v>0</v>
      </c>
      <c r="J121" s="8" t="s">
        <v>29</v>
      </c>
      <c r="K121" s="432">
        <f>D121*K119</f>
        <v>607.5</v>
      </c>
      <c r="L121" s="433">
        <f t="shared" ref="L121:L142" si="20">G121*8</f>
        <v>44</v>
      </c>
      <c r="M121" s="434">
        <f t="shared" ref="M121:M142" si="21">I121*8</f>
        <v>0</v>
      </c>
      <c r="N121" s="66">
        <f>SUM(K121:M121)</f>
        <v>651.5</v>
      </c>
    </row>
    <row r="122" spans="1:14" ht="15.75" thickBot="1">
      <c r="A122" s="30" t="s">
        <v>17</v>
      </c>
      <c r="B122" s="29">
        <v>8</v>
      </c>
      <c r="C122" s="29">
        <v>18.5</v>
      </c>
      <c r="D122" s="28">
        <f t="shared" ref="D122:D130" si="22">C122-B122</f>
        <v>10.5</v>
      </c>
      <c r="E122" s="27" t="s">
        <v>26</v>
      </c>
      <c r="F122" s="27" t="s">
        <v>26</v>
      </c>
      <c r="G122" s="27">
        <v>0</v>
      </c>
      <c r="H122" s="26" t="s">
        <v>26</v>
      </c>
      <c r="I122" s="26">
        <v>0</v>
      </c>
      <c r="J122" s="25" t="s">
        <v>25</v>
      </c>
      <c r="K122" s="409">
        <f>D122*K119</f>
        <v>472.5</v>
      </c>
      <c r="L122" s="410">
        <f t="shared" si="20"/>
        <v>0</v>
      </c>
      <c r="M122" s="408">
        <f t="shared" si="21"/>
        <v>0</v>
      </c>
      <c r="N122" s="74">
        <f t="shared" ref="N122:N142" si="23">SUM(K122:M122)</f>
        <v>472.5</v>
      </c>
    </row>
    <row r="123" spans="1:14" ht="15.75" thickBot="1">
      <c r="A123" s="13" t="s">
        <v>16</v>
      </c>
      <c r="B123" s="12">
        <v>8.25</v>
      </c>
      <c r="C123" s="12">
        <v>20.5</v>
      </c>
      <c r="D123" s="22">
        <f t="shared" si="22"/>
        <v>12.25</v>
      </c>
      <c r="E123" s="23" t="s">
        <v>26</v>
      </c>
      <c r="F123" s="23" t="s">
        <v>26</v>
      </c>
      <c r="G123" s="10">
        <v>0</v>
      </c>
      <c r="H123" s="9" t="s">
        <v>26</v>
      </c>
      <c r="I123" s="9">
        <v>0</v>
      </c>
      <c r="J123" s="8" t="s">
        <v>25</v>
      </c>
      <c r="K123" s="432">
        <f>D123*K119</f>
        <v>551.25</v>
      </c>
      <c r="L123" s="433">
        <f t="shared" si="20"/>
        <v>0</v>
      </c>
      <c r="M123" s="434">
        <f t="shared" si="21"/>
        <v>0</v>
      </c>
      <c r="N123" s="488">
        <f t="shared" si="23"/>
        <v>551.25</v>
      </c>
    </row>
    <row r="124" spans="1:14" ht="15.75" thickBot="1">
      <c r="A124" s="21" t="s">
        <v>15</v>
      </c>
      <c r="B124" s="19">
        <v>8</v>
      </c>
      <c r="C124" s="19">
        <v>21.5</v>
      </c>
      <c r="D124" s="18">
        <f t="shared" si="22"/>
        <v>13.5</v>
      </c>
      <c r="E124" s="56">
        <v>9</v>
      </c>
      <c r="F124" s="56">
        <v>13</v>
      </c>
      <c r="G124" s="55">
        <f>F124-E124</f>
        <v>4</v>
      </c>
      <c r="H124" s="16" t="s">
        <v>26</v>
      </c>
      <c r="I124" s="16">
        <v>0</v>
      </c>
      <c r="J124" s="15" t="s">
        <v>29</v>
      </c>
      <c r="K124" s="409">
        <f>D124*K119</f>
        <v>607.5</v>
      </c>
      <c r="L124" s="410">
        <f t="shared" si="20"/>
        <v>32</v>
      </c>
      <c r="M124" s="408">
        <f t="shared" si="21"/>
        <v>0</v>
      </c>
      <c r="N124" s="489">
        <f t="shared" si="23"/>
        <v>639.5</v>
      </c>
    </row>
    <row r="125" spans="1:14" ht="15.75" thickBot="1">
      <c r="A125" s="13" t="s">
        <v>14</v>
      </c>
      <c r="B125" s="12">
        <v>8</v>
      </c>
      <c r="C125" s="12">
        <v>21.5</v>
      </c>
      <c r="D125" s="22">
        <f t="shared" si="22"/>
        <v>13.5</v>
      </c>
      <c r="E125" s="73">
        <v>8.5</v>
      </c>
      <c r="F125" s="73">
        <v>14</v>
      </c>
      <c r="G125" s="340">
        <f t="shared" ref="G125:G141" si="24">F125-E125</f>
        <v>5.5</v>
      </c>
      <c r="H125" s="9" t="s">
        <v>26</v>
      </c>
      <c r="I125" s="9">
        <v>0</v>
      </c>
      <c r="J125" s="8" t="s">
        <v>29</v>
      </c>
      <c r="K125" s="432">
        <f>D125*K119</f>
        <v>607.5</v>
      </c>
      <c r="L125" s="433">
        <f t="shared" si="20"/>
        <v>44</v>
      </c>
      <c r="M125" s="434">
        <f t="shared" si="21"/>
        <v>0</v>
      </c>
      <c r="N125" s="488">
        <f t="shared" si="23"/>
        <v>651.5</v>
      </c>
    </row>
    <row r="126" spans="1:14" ht="15.75" thickBot="1">
      <c r="A126" s="21" t="s">
        <v>13</v>
      </c>
      <c r="B126" s="19">
        <v>8</v>
      </c>
      <c r="C126" s="19">
        <v>21.5</v>
      </c>
      <c r="D126" s="18">
        <f t="shared" si="22"/>
        <v>13.5</v>
      </c>
      <c r="E126" s="56">
        <v>8.5</v>
      </c>
      <c r="F126" s="56">
        <v>14</v>
      </c>
      <c r="G126" s="55">
        <f t="shared" si="24"/>
        <v>5.5</v>
      </c>
      <c r="H126" s="16" t="s">
        <v>26</v>
      </c>
      <c r="I126" s="16">
        <v>0</v>
      </c>
      <c r="J126" s="15" t="s">
        <v>29</v>
      </c>
      <c r="K126" s="409">
        <f>D126*K119</f>
        <v>607.5</v>
      </c>
      <c r="L126" s="410">
        <f t="shared" si="20"/>
        <v>44</v>
      </c>
      <c r="M126" s="408">
        <f t="shared" si="21"/>
        <v>0</v>
      </c>
      <c r="N126" s="489">
        <f t="shared" si="23"/>
        <v>651.5</v>
      </c>
    </row>
    <row r="127" spans="1:14" ht="15.75" thickBot="1">
      <c r="A127" s="13" t="s">
        <v>12</v>
      </c>
      <c r="B127" s="12">
        <v>8</v>
      </c>
      <c r="C127" s="12">
        <v>21.5</v>
      </c>
      <c r="D127" s="22">
        <f t="shared" si="22"/>
        <v>13.5</v>
      </c>
      <c r="E127" s="70">
        <v>8.5</v>
      </c>
      <c r="F127" s="70">
        <v>14</v>
      </c>
      <c r="G127" s="340">
        <f t="shared" si="24"/>
        <v>5.5</v>
      </c>
      <c r="H127" s="9" t="s">
        <v>26</v>
      </c>
      <c r="I127" s="9">
        <v>0</v>
      </c>
      <c r="J127" s="8" t="s">
        <v>29</v>
      </c>
      <c r="K127" s="432">
        <f>D127*K119</f>
        <v>607.5</v>
      </c>
      <c r="L127" s="433">
        <f t="shared" si="20"/>
        <v>44</v>
      </c>
      <c r="M127" s="434">
        <f t="shared" si="21"/>
        <v>0</v>
      </c>
      <c r="N127" s="488">
        <f t="shared" si="23"/>
        <v>651.5</v>
      </c>
    </row>
    <row r="128" spans="1:14" ht="15.75" thickBot="1">
      <c r="A128" s="21" t="s">
        <v>11</v>
      </c>
      <c r="B128" s="19">
        <v>8</v>
      </c>
      <c r="C128" s="19">
        <v>18.5</v>
      </c>
      <c r="D128" s="18">
        <f t="shared" si="22"/>
        <v>10.5</v>
      </c>
      <c r="E128" s="56">
        <v>9</v>
      </c>
      <c r="F128" s="56">
        <v>12</v>
      </c>
      <c r="G128" s="55">
        <f t="shared" si="24"/>
        <v>3</v>
      </c>
      <c r="H128" s="16" t="s">
        <v>26</v>
      </c>
      <c r="I128" s="16">
        <v>0</v>
      </c>
      <c r="J128" s="15" t="s">
        <v>29</v>
      </c>
      <c r="K128" s="409">
        <f>D128*K119</f>
        <v>472.5</v>
      </c>
      <c r="L128" s="410">
        <f t="shared" si="20"/>
        <v>24</v>
      </c>
      <c r="M128" s="408">
        <f t="shared" si="21"/>
        <v>0</v>
      </c>
      <c r="N128" s="489">
        <f t="shared" si="23"/>
        <v>496.5</v>
      </c>
    </row>
    <row r="129" spans="1:14" ht="15.75" thickBot="1">
      <c r="A129" s="13" t="s">
        <v>10</v>
      </c>
      <c r="B129" s="12">
        <v>8</v>
      </c>
      <c r="C129" s="12">
        <v>21.5</v>
      </c>
      <c r="D129" s="22">
        <f t="shared" si="22"/>
        <v>13.5</v>
      </c>
      <c r="E129" s="70">
        <v>9</v>
      </c>
      <c r="F129" s="70">
        <v>13</v>
      </c>
      <c r="G129" s="340">
        <f t="shared" si="24"/>
        <v>4</v>
      </c>
      <c r="H129" s="9" t="s">
        <v>26</v>
      </c>
      <c r="I129" s="9">
        <v>0</v>
      </c>
      <c r="J129" s="8" t="s">
        <v>29</v>
      </c>
      <c r="K129" s="432">
        <f>D129*K119</f>
        <v>607.5</v>
      </c>
      <c r="L129" s="433">
        <f t="shared" si="20"/>
        <v>32</v>
      </c>
      <c r="M129" s="434">
        <f t="shared" si="21"/>
        <v>0</v>
      </c>
      <c r="N129" s="488">
        <f t="shared" si="23"/>
        <v>639.5</v>
      </c>
    </row>
    <row r="130" spans="1:14" ht="15.75" thickBot="1">
      <c r="A130" s="21" t="s">
        <v>9</v>
      </c>
      <c r="B130" s="19">
        <v>8</v>
      </c>
      <c r="C130" s="19">
        <v>21.5</v>
      </c>
      <c r="D130" s="18">
        <f t="shared" si="22"/>
        <v>13.5</v>
      </c>
      <c r="E130" s="56">
        <v>8.5</v>
      </c>
      <c r="F130" s="56">
        <v>14</v>
      </c>
      <c r="G130" s="55">
        <f t="shared" si="24"/>
        <v>5.5</v>
      </c>
      <c r="H130" s="16" t="s">
        <v>26</v>
      </c>
      <c r="I130" s="16">
        <v>0</v>
      </c>
      <c r="J130" s="15" t="s">
        <v>29</v>
      </c>
      <c r="K130" s="409">
        <f>D130*K119</f>
        <v>607.5</v>
      </c>
      <c r="L130" s="410">
        <f t="shared" si="20"/>
        <v>44</v>
      </c>
      <c r="M130" s="408">
        <f t="shared" si="21"/>
        <v>0</v>
      </c>
      <c r="N130" s="489">
        <f t="shared" si="23"/>
        <v>651.5</v>
      </c>
    </row>
    <row r="131" spans="1:14" ht="23.25" thickBot="1">
      <c r="A131" s="13" t="s">
        <v>8</v>
      </c>
      <c r="B131" s="12" t="s">
        <v>28</v>
      </c>
      <c r="C131" s="12" t="s">
        <v>28</v>
      </c>
      <c r="D131" s="22">
        <v>0</v>
      </c>
      <c r="E131" s="23" t="s">
        <v>26</v>
      </c>
      <c r="F131" s="23" t="s">
        <v>26</v>
      </c>
      <c r="G131" s="10">
        <v>0</v>
      </c>
      <c r="H131" s="9" t="s">
        <v>26</v>
      </c>
      <c r="I131" s="9">
        <v>0</v>
      </c>
      <c r="J131" s="8" t="s">
        <v>29</v>
      </c>
      <c r="K131" s="432">
        <f>D131*K119</f>
        <v>0</v>
      </c>
      <c r="L131" s="433">
        <f t="shared" si="20"/>
        <v>0</v>
      </c>
      <c r="M131" s="434">
        <f t="shared" si="21"/>
        <v>0</v>
      </c>
      <c r="N131" s="488">
        <f t="shared" si="23"/>
        <v>0</v>
      </c>
    </row>
    <row r="132" spans="1:14" ht="15.75" thickBot="1">
      <c r="A132" s="21" t="s">
        <v>7</v>
      </c>
      <c r="B132" s="19">
        <v>8</v>
      </c>
      <c r="C132" s="19">
        <v>21.5</v>
      </c>
      <c r="D132" s="18">
        <f t="shared" ref="D132:D141" si="25">C132-B132</f>
        <v>13.5</v>
      </c>
      <c r="E132" s="56">
        <v>8.5</v>
      </c>
      <c r="F132" s="56">
        <v>14</v>
      </c>
      <c r="G132" s="55">
        <f t="shared" si="24"/>
        <v>5.5</v>
      </c>
      <c r="H132" s="16" t="s">
        <v>26</v>
      </c>
      <c r="I132" s="16">
        <v>0</v>
      </c>
      <c r="J132" s="15" t="s">
        <v>29</v>
      </c>
      <c r="K132" s="409">
        <f>D132*K119</f>
        <v>607.5</v>
      </c>
      <c r="L132" s="410">
        <f t="shared" si="20"/>
        <v>44</v>
      </c>
      <c r="M132" s="408">
        <f t="shared" si="21"/>
        <v>0</v>
      </c>
      <c r="N132" s="489">
        <f t="shared" si="23"/>
        <v>651.5</v>
      </c>
    </row>
    <row r="133" spans="1:14" ht="15.75" thickBot="1">
      <c r="A133" s="13" t="s">
        <v>68</v>
      </c>
      <c r="B133" s="12">
        <v>8</v>
      </c>
      <c r="C133" s="12">
        <v>21.5</v>
      </c>
      <c r="D133" s="22">
        <f t="shared" si="25"/>
        <v>13.5</v>
      </c>
      <c r="E133" s="70">
        <v>9</v>
      </c>
      <c r="F133" s="70">
        <v>13</v>
      </c>
      <c r="G133" s="340">
        <f t="shared" si="24"/>
        <v>4</v>
      </c>
      <c r="H133" s="9" t="s">
        <v>26</v>
      </c>
      <c r="I133" s="9">
        <v>0</v>
      </c>
      <c r="J133" s="8" t="s">
        <v>29</v>
      </c>
      <c r="K133" s="432">
        <f>D133*K119</f>
        <v>607.5</v>
      </c>
      <c r="L133" s="433">
        <f t="shared" si="20"/>
        <v>32</v>
      </c>
      <c r="M133" s="434">
        <f t="shared" si="21"/>
        <v>0</v>
      </c>
      <c r="N133" s="488">
        <f t="shared" si="23"/>
        <v>639.5</v>
      </c>
    </row>
    <row r="134" spans="1:14" ht="15.75" thickBot="1">
      <c r="A134" s="21" t="s">
        <v>6</v>
      </c>
      <c r="B134" s="19">
        <v>8</v>
      </c>
      <c r="C134" s="19">
        <v>21.5</v>
      </c>
      <c r="D134" s="18">
        <f t="shared" si="25"/>
        <v>13.5</v>
      </c>
      <c r="E134" s="56">
        <v>8.5</v>
      </c>
      <c r="F134" s="56">
        <v>14</v>
      </c>
      <c r="G134" s="55">
        <f t="shared" si="24"/>
        <v>5.5</v>
      </c>
      <c r="H134" s="16" t="s">
        <v>26</v>
      </c>
      <c r="I134" s="16">
        <v>0</v>
      </c>
      <c r="J134" s="15" t="s">
        <v>29</v>
      </c>
      <c r="K134" s="409">
        <f>D134*K119</f>
        <v>607.5</v>
      </c>
      <c r="L134" s="410">
        <f t="shared" si="20"/>
        <v>44</v>
      </c>
      <c r="M134" s="408">
        <f t="shared" si="21"/>
        <v>0</v>
      </c>
      <c r="N134" s="489">
        <f t="shared" si="23"/>
        <v>651.5</v>
      </c>
    </row>
    <row r="135" spans="1:14" ht="15.75" thickBot="1">
      <c r="A135" s="13" t="s">
        <v>5</v>
      </c>
      <c r="B135" s="12">
        <v>8</v>
      </c>
      <c r="C135" s="12">
        <v>21.5</v>
      </c>
      <c r="D135" s="22">
        <f t="shared" si="25"/>
        <v>13.5</v>
      </c>
      <c r="E135" s="70">
        <v>9</v>
      </c>
      <c r="F135" s="70">
        <v>13</v>
      </c>
      <c r="G135" s="340">
        <f t="shared" si="24"/>
        <v>4</v>
      </c>
      <c r="H135" s="9" t="s">
        <v>26</v>
      </c>
      <c r="I135" s="9">
        <v>0</v>
      </c>
      <c r="J135" s="8" t="s">
        <v>29</v>
      </c>
      <c r="K135" s="432">
        <f>D135*K119</f>
        <v>607.5</v>
      </c>
      <c r="L135" s="433">
        <f t="shared" si="20"/>
        <v>32</v>
      </c>
      <c r="M135" s="434">
        <f t="shared" si="21"/>
        <v>0</v>
      </c>
      <c r="N135" s="488">
        <f t="shared" si="23"/>
        <v>639.5</v>
      </c>
    </row>
    <row r="136" spans="1:14" ht="15.75" thickBot="1">
      <c r="A136" s="21" t="s">
        <v>4</v>
      </c>
      <c r="B136" s="19">
        <v>8</v>
      </c>
      <c r="C136" s="19">
        <v>21.5</v>
      </c>
      <c r="D136" s="18">
        <f t="shared" si="25"/>
        <v>13.5</v>
      </c>
      <c r="E136" s="56">
        <v>8.5</v>
      </c>
      <c r="F136" s="56">
        <v>14</v>
      </c>
      <c r="G136" s="55">
        <f t="shared" si="24"/>
        <v>5.5</v>
      </c>
      <c r="H136" s="16" t="s">
        <v>26</v>
      </c>
      <c r="I136" s="16">
        <v>0</v>
      </c>
      <c r="J136" s="15" t="s">
        <v>29</v>
      </c>
      <c r="K136" s="409">
        <f>D136*K119</f>
        <v>607.5</v>
      </c>
      <c r="L136" s="410">
        <f t="shared" si="20"/>
        <v>44</v>
      </c>
      <c r="M136" s="408">
        <f t="shared" si="21"/>
        <v>0</v>
      </c>
      <c r="N136" s="489">
        <f t="shared" si="23"/>
        <v>651.5</v>
      </c>
    </row>
    <row r="137" spans="1:14" ht="15.75" thickBot="1">
      <c r="A137" s="13" t="s">
        <v>3</v>
      </c>
      <c r="B137" s="12">
        <v>8</v>
      </c>
      <c r="C137" s="12">
        <v>23</v>
      </c>
      <c r="D137" s="11">
        <f t="shared" si="25"/>
        <v>15</v>
      </c>
      <c r="E137" s="70">
        <v>8</v>
      </c>
      <c r="F137" s="70">
        <v>22.5</v>
      </c>
      <c r="G137" s="340">
        <f t="shared" si="24"/>
        <v>14.5</v>
      </c>
      <c r="H137" s="326" t="s">
        <v>26</v>
      </c>
      <c r="I137" s="326">
        <v>0</v>
      </c>
      <c r="J137" s="8" t="s">
        <v>29</v>
      </c>
      <c r="K137" s="432">
        <f>D137*K119</f>
        <v>675</v>
      </c>
      <c r="L137" s="433">
        <f t="shared" si="20"/>
        <v>116</v>
      </c>
      <c r="M137" s="434">
        <f t="shared" si="21"/>
        <v>0</v>
      </c>
      <c r="N137" s="488">
        <f t="shared" si="23"/>
        <v>791</v>
      </c>
    </row>
    <row r="138" spans="1:14" ht="15.75" thickBot="1">
      <c r="A138" s="13" t="s">
        <v>3</v>
      </c>
      <c r="B138" s="12">
        <v>9</v>
      </c>
      <c r="C138" s="12">
        <v>23</v>
      </c>
      <c r="D138" s="11">
        <f t="shared" si="25"/>
        <v>14</v>
      </c>
      <c r="E138" s="70">
        <v>8</v>
      </c>
      <c r="F138" s="70">
        <v>22.5</v>
      </c>
      <c r="G138" s="340">
        <f t="shared" si="24"/>
        <v>14.5</v>
      </c>
      <c r="H138" s="326" t="s">
        <v>26</v>
      </c>
      <c r="I138" s="326">
        <v>0</v>
      </c>
      <c r="J138" s="8" t="s">
        <v>29</v>
      </c>
      <c r="K138" s="432">
        <f>D138*K119</f>
        <v>630</v>
      </c>
      <c r="L138" s="433">
        <f t="shared" si="20"/>
        <v>116</v>
      </c>
      <c r="M138" s="434">
        <f t="shared" si="21"/>
        <v>0</v>
      </c>
      <c r="N138" s="488">
        <f t="shared" si="23"/>
        <v>746</v>
      </c>
    </row>
    <row r="139" spans="1:14" ht="15.75" thickBot="1">
      <c r="A139" s="20" t="s">
        <v>2</v>
      </c>
      <c r="B139" s="19">
        <v>8</v>
      </c>
      <c r="C139" s="19">
        <v>21.5</v>
      </c>
      <c r="D139" s="18">
        <f t="shared" si="25"/>
        <v>13.5</v>
      </c>
      <c r="E139" s="56">
        <v>9</v>
      </c>
      <c r="F139" s="56">
        <v>13</v>
      </c>
      <c r="G139" s="55">
        <f t="shared" si="24"/>
        <v>4</v>
      </c>
      <c r="H139" s="16" t="s">
        <v>26</v>
      </c>
      <c r="I139" s="16">
        <v>0</v>
      </c>
      <c r="J139" s="15" t="s">
        <v>29</v>
      </c>
      <c r="K139" s="435">
        <f>D139*K119</f>
        <v>607.5</v>
      </c>
      <c r="L139" s="410">
        <f t="shared" si="20"/>
        <v>32</v>
      </c>
      <c r="M139" s="408">
        <f t="shared" si="21"/>
        <v>0</v>
      </c>
      <c r="N139" s="489">
        <f t="shared" si="23"/>
        <v>639.5</v>
      </c>
    </row>
    <row r="140" spans="1:14" ht="15.75" thickBot="1">
      <c r="A140" s="13" t="s">
        <v>1</v>
      </c>
      <c r="B140" s="12">
        <v>8</v>
      </c>
      <c r="C140" s="12">
        <v>21</v>
      </c>
      <c r="D140" s="11">
        <f t="shared" si="25"/>
        <v>13</v>
      </c>
      <c r="E140" s="10" t="s">
        <v>26</v>
      </c>
      <c r="F140" s="10" t="s">
        <v>26</v>
      </c>
      <c r="G140" s="10">
        <v>0</v>
      </c>
      <c r="H140" s="9" t="s">
        <v>26</v>
      </c>
      <c r="I140" s="9">
        <v>0</v>
      </c>
      <c r="J140" s="8" t="s">
        <v>29</v>
      </c>
      <c r="K140" s="432">
        <f>D140*K119</f>
        <v>585</v>
      </c>
      <c r="L140" s="433">
        <f t="shared" si="20"/>
        <v>0</v>
      </c>
      <c r="M140" s="434">
        <f t="shared" si="21"/>
        <v>0</v>
      </c>
      <c r="N140" s="488">
        <f t="shared" si="23"/>
        <v>585</v>
      </c>
    </row>
    <row r="141" spans="1:14" ht="15.75" thickBot="1">
      <c r="A141" s="319" t="s">
        <v>52</v>
      </c>
      <c r="B141" s="12">
        <v>8.5</v>
      </c>
      <c r="C141" s="12">
        <v>22.5</v>
      </c>
      <c r="D141" s="11">
        <f t="shared" si="25"/>
        <v>14</v>
      </c>
      <c r="E141" s="10">
        <v>8</v>
      </c>
      <c r="F141" s="73">
        <v>14</v>
      </c>
      <c r="G141" s="340">
        <f t="shared" si="24"/>
        <v>6</v>
      </c>
      <c r="H141" s="9" t="s">
        <v>26</v>
      </c>
      <c r="I141" s="321">
        <v>0</v>
      </c>
      <c r="J141" s="8" t="s">
        <v>27</v>
      </c>
      <c r="K141" s="432">
        <f>D141*K119</f>
        <v>630</v>
      </c>
      <c r="L141" s="433">
        <f t="shared" si="20"/>
        <v>48</v>
      </c>
      <c r="M141" s="434">
        <f t="shared" si="21"/>
        <v>0</v>
      </c>
      <c r="N141" s="487">
        <f t="shared" si="23"/>
        <v>678</v>
      </c>
    </row>
    <row r="142" spans="1:14" ht="15.75" thickBot="1">
      <c r="A142" s="7" t="s">
        <v>0</v>
      </c>
      <c r="B142" s="6">
        <v>8</v>
      </c>
      <c r="C142" s="6">
        <v>21.5</v>
      </c>
      <c r="D142" s="5">
        <f>C142-B142</f>
        <v>13.5</v>
      </c>
      <c r="E142" s="4" t="s">
        <v>26</v>
      </c>
      <c r="F142" s="4" t="s">
        <v>26</v>
      </c>
      <c r="G142" s="338">
        <v>0</v>
      </c>
      <c r="H142" s="3" t="s">
        <v>26</v>
      </c>
      <c r="I142" s="3">
        <v>0</v>
      </c>
      <c r="J142" s="2" t="s">
        <v>29</v>
      </c>
      <c r="K142" s="409">
        <f>D142*K119</f>
        <v>607.5</v>
      </c>
      <c r="L142" s="410">
        <f t="shared" si="20"/>
        <v>0</v>
      </c>
      <c r="M142" s="408">
        <f t="shared" si="21"/>
        <v>0</v>
      </c>
      <c r="N142" s="490">
        <f t="shared" si="23"/>
        <v>607.5</v>
      </c>
    </row>
    <row r="143" spans="1:14" ht="15.75" thickBot="1">
      <c r="D143" s="46"/>
      <c r="G143" s="46"/>
      <c r="K143" s="64">
        <f>SUM(K120:K142)</f>
        <v>12858.75</v>
      </c>
      <c r="L143" s="63">
        <f>SUM(L120:L142)</f>
        <v>816</v>
      </c>
      <c r="M143" s="62">
        <f>SUM(M120:M142)</f>
        <v>0</v>
      </c>
      <c r="N143" s="491">
        <f>SUM(N120:N142)</f>
        <v>13674.75</v>
      </c>
    </row>
    <row r="144" spans="1:14">
      <c r="D144" s="46"/>
      <c r="G144" s="46"/>
      <c r="K144" s="366"/>
      <c r="L144" s="367"/>
      <c r="M144" s="368"/>
      <c r="N144" s="369"/>
    </row>
    <row r="145" spans="1:14" ht="15.75" thickBot="1"/>
    <row r="146" spans="1:14" ht="15.75" thickBot="1">
      <c r="A146" s="568" t="s">
        <v>40</v>
      </c>
      <c r="B146" s="569"/>
      <c r="C146" s="569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70"/>
    </row>
    <row r="147" spans="1:14" ht="15.75" thickBot="1">
      <c r="A147" s="543" t="s">
        <v>20</v>
      </c>
      <c r="B147" s="545" t="s">
        <v>37</v>
      </c>
      <c r="C147" s="546"/>
      <c r="D147" s="543" t="s">
        <v>34</v>
      </c>
      <c r="E147" s="547" t="s">
        <v>36</v>
      </c>
      <c r="F147" s="548"/>
      <c r="G147" s="551" t="s">
        <v>34</v>
      </c>
      <c r="H147" s="536" t="s">
        <v>35</v>
      </c>
      <c r="I147" s="536" t="s">
        <v>34</v>
      </c>
      <c r="J147" s="549" t="s">
        <v>33</v>
      </c>
      <c r="K147" s="564" t="s">
        <v>32</v>
      </c>
      <c r="L147" s="565"/>
      <c r="M147" s="566"/>
      <c r="N147" s="549" t="s">
        <v>18</v>
      </c>
    </row>
    <row r="148" spans="1:14" ht="15.75" thickBot="1">
      <c r="A148" s="544"/>
      <c r="B148" s="36" t="s">
        <v>31</v>
      </c>
      <c r="C148" s="35" t="s">
        <v>30</v>
      </c>
      <c r="D148" s="544"/>
      <c r="E148" s="60" t="s">
        <v>31</v>
      </c>
      <c r="F148" s="59" t="s">
        <v>30</v>
      </c>
      <c r="G148" s="552"/>
      <c r="H148" s="553"/>
      <c r="I148" s="553"/>
      <c r="J148" s="539"/>
      <c r="K148" s="33">
        <v>10</v>
      </c>
      <c r="L148" s="32">
        <v>2</v>
      </c>
      <c r="M148" s="31">
        <v>2</v>
      </c>
      <c r="N148" s="539"/>
    </row>
    <row r="149" spans="1:14" ht="15.75" thickBot="1">
      <c r="A149" s="423" t="s">
        <v>57</v>
      </c>
      <c r="B149" s="19" t="s">
        <v>28</v>
      </c>
      <c r="C149" s="19" t="s">
        <v>28</v>
      </c>
      <c r="D149" s="77">
        <v>0</v>
      </c>
      <c r="E149" s="17" t="s">
        <v>26</v>
      </c>
      <c r="F149" s="17" t="s">
        <v>26</v>
      </c>
      <c r="G149" s="77">
        <v>0</v>
      </c>
      <c r="H149" s="16" t="s">
        <v>26</v>
      </c>
      <c r="I149" s="16">
        <v>0</v>
      </c>
      <c r="J149" s="385" t="s">
        <v>27</v>
      </c>
      <c r="K149" s="86">
        <f>D149*10</f>
        <v>0</v>
      </c>
      <c r="L149" s="27">
        <f>G149*2</f>
        <v>0</v>
      </c>
      <c r="M149" s="26">
        <v>0</v>
      </c>
      <c r="N149" s="24">
        <f>SUM(K149:M149)</f>
        <v>0</v>
      </c>
    </row>
    <row r="150" spans="1:14" ht="15.75" thickBot="1">
      <c r="A150" s="424" t="s">
        <v>58</v>
      </c>
      <c r="B150" s="12" t="s">
        <v>28</v>
      </c>
      <c r="C150" s="12" t="s">
        <v>28</v>
      </c>
      <c r="D150" s="76">
        <v>0</v>
      </c>
      <c r="E150" s="23" t="s">
        <v>26</v>
      </c>
      <c r="F150" s="23" t="s">
        <v>26</v>
      </c>
      <c r="G150" s="443">
        <v>0</v>
      </c>
      <c r="H150" s="9" t="s">
        <v>26</v>
      </c>
      <c r="I150" s="9">
        <v>0</v>
      </c>
      <c r="J150" s="8" t="s">
        <v>27</v>
      </c>
      <c r="K150" s="339">
        <f>D150*4</f>
        <v>0</v>
      </c>
      <c r="L150" s="10">
        <f>G150*2</f>
        <v>0</v>
      </c>
      <c r="M150" s="9">
        <v>0</v>
      </c>
      <c r="N150" s="82">
        <f>SUM(K150:M150)</f>
        <v>0</v>
      </c>
    </row>
    <row r="151" spans="1:14" ht="15.75" thickBot="1">
      <c r="A151" s="30" t="s">
        <v>17</v>
      </c>
      <c r="B151" s="29">
        <v>8</v>
      </c>
      <c r="C151" s="29">
        <v>15</v>
      </c>
      <c r="D151" s="28">
        <f>C151-B151</f>
        <v>7</v>
      </c>
      <c r="E151" s="27" t="s">
        <v>26</v>
      </c>
      <c r="F151" s="27" t="s">
        <v>26</v>
      </c>
      <c r="G151" s="77">
        <v>0</v>
      </c>
      <c r="H151" s="26" t="s">
        <v>26</v>
      </c>
      <c r="I151" s="26">
        <v>0</v>
      </c>
      <c r="J151" s="385" t="s">
        <v>25</v>
      </c>
      <c r="K151" s="86">
        <f t="shared" ref="K151:K170" si="26">D151*10</f>
        <v>70</v>
      </c>
      <c r="L151" s="55">
        <f t="shared" ref="L151:L160" si="27">G151*2</f>
        <v>0</v>
      </c>
      <c r="M151" s="58">
        <v>0</v>
      </c>
      <c r="N151" s="57">
        <f t="shared" ref="N151:N171" si="28">SUM(K151:M151)</f>
        <v>70</v>
      </c>
    </row>
    <row r="152" spans="1:14" ht="15.75" thickBot="1">
      <c r="A152" s="13" t="s">
        <v>16</v>
      </c>
      <c r="B152" s="12">
        <v>8</v>
      </c>
      <c r="C152" s="12">
        <v>15</v>
      </c>
      <c r="D152" s="22">
        <f>C152-B152</f>
        <v>7</v>
      </c>
      <c r="E152" s="23" t="s">
        <v>26</v>
      </c>
      <c r="F152" s="23" t="s">
        <v>26</v>
      </c>
      <c r="G152" s="443">
        <v>0</v>
      </c>
      <c r="H152" s="9" t="s">
        <v>26</v>
      </c>
      <c r="I152" s="9">
        <v>0</v>
      </c>
      <c r="J152" s="8" t="s">
        <v>25</v>
      </c>
      <c r="K152" s="339">
        <f t="shared" si="26"/>
        <v>70</v>
      </c>
      <c r="L152" s="340">
        <f t="shared" si="27"/>
        <v>0</v>
      </c>
      <c r="M152" s="68">
        <v>0</v>
      </c>
      <c r="N152" s="75">
        <f t="shared" si="28"/>
        <v>70</v>
      </c>
    </row>
    <row r="153" spans="1:14" ht="15.75" thickBot="1">
      <c r="A153" s="21" t="s">
        <v>15</v>
      </c>
      <c r="B153" s="19" t="s">
        <v>28</v>
      </c>
      <c r="C153" s="19" t="s">
        <v>28</v>
      </c>
      <c r="D153" s="77">
        <v>0</v>
      </c>
      <c r="E153" s="17" t="s">
        <v>26</v>
      </c>
      <c r="F153" s="17" t="s">
        <v>26</v>
      </c>
      <c r="G153" s="77">
        <v>0</v>
      </c>
      <c r="H153" s="16" t="s">
        <v>26</v>
      </c>
      <c r="I153" s="16">
        <v>0</v>
      </c>
      <c r="J153" s="15" t="s">
        <v>27</v>
      </c>
      <c r="K153" s="86">
        <f t="shared" si="26"/>
        <v>0</v>
      </c>
      <c r="L153" s="55">
        <f t="shared" si="27"/>
        <v>0</v>
      </c>
      <c r="M153" s="54">
        <v>0</v>
      </c>
      <c r="N153" s="53">
        <f t="shared" si="28"/>
        <v>0</v>
      </c>
    </row>
    <row r="154" spans="1:14" ht="15.75" thickBot="1">
      <c r="A154" s="13" t="s">
        <v>14</v>
      </c>
      <c r="B154" s="12" t="s">
        <v>28</v>
      </c>
      <c r="C154" s="12" t="s">
        <v>28</v>
      </c>
      <c r="D154" s="76">
        <v>0</v>
      </c>
      <c r="E154" s="23" t="s">
        <v>26</v>
      </c>
      <c r="F154" s="23" t="s">
        <v>26</v>
      </c>
      <c r="G154" s="443">
        <v>0</v>
      </c>
      <c r="H154" s="9" t="s">
        <v>26</v>
      </c>
      <c r="I154" s="9">
        <v>0</v>
      </c>
      <c r="J154" s="8" t="s">
        <v>27</v>
      </c>
      <c r="K154" s="339">
        <f t="shared" si="26"/>
        <v>0</v>
      </c>
      <c r="L154" s="340">
        <f t="shared" si="27"/>
        <v>0</v>
      </c>
      <c r="M154" s="68">
        <v>0</v>
      </c>
      <c r="N154" s="75">
        <f t="shared" si="28"/>
        <v>0</v>
      </c>
    </row>
    <row r="155" spans="1:14" ht="15.75" thickBot="1">
      <c r="A155" s="21" t="s">
        <v>13</v>
      </c>
      <c r="B155" s="19">
        <v>8</v>
      </c>
      <c r="C155" s="19">
        <v>21.5</v>
      </c>
      <c r="D155" s="18">
        <f>C155-B155</f>
        <v>13.5</v>
      </c>
      <c r="E155" s="17" t="s">
        <v>26</v>
      </c>
      <c r="F155" s="17" t="s">
        <v>26</v>
      </c>
      <c r="G155" s="77">
        <v>0</v>
      </c>
      <c r="H155" s="16" t="s">
        <v>26</v>
      </c>
      <c r="I155" s="16">
        <v>0</v>
      </c>
      <c r="J155" s="385" t="s">
        <v>29</v>
      </c>
      <c r="K155" s="86">
        <f t="shared" si="26"/>
        <v>135</v>
      </c>
      <c r="L155" s="55">
        <f t="shared" si="27"/>
        <v>0</v>
      </c>
      <c r="M155" s="54">
        <v>0</v>
      </c>
      <c r="N155" s="53">
        <f t="shared" si="28"/>
        <v>135</v>
      </c>
    </row>
    <row r="156" spans="1:14" ht="15.75" thickBot="1">
      <c r="A156" s="13" t="s">
        <v>12</v>
      </c>
      <c r="B156" s="12">
        <v>8</v>
      </c>
      <c r="C156" s="12">
        <v>15</v>
      </c>
      <c r="D156" s="22">
        <f>C156-B156</f>
        <v>7</v>
      </c>
      <c r="E156" s="10" t="s">
        <v>26</v>
      </c>
      <c r="F156" s="10" t="s">
        <v>26</v>
      </c>
      <c r="G156" s="443">
        <v>0</v>
      </c>
      <c r="H156" s="9" t="s">
        <v>26</v>
      </c>
      <c r="I156" s="9">
        <v>0</v>
      </c>
      <c r="J156" s="8" t="s">
        <v>25</v>
      </c>
      <c r="K156" s="339">
        <f t="shared" si="26"/>
        <v>70</v>
      </c>
      <c r="L156" s="340">
        <f t="shared" si="27"/>
        <v>0</v>
      </c>
      <c r="M156" s="68">
        <v>0</v>
      </c>
      <c r="N156" s="75">
        <f t="shared" si="28"/>
        <v>70</v>
      </c>
    </row>
    <row r="157" spans="1:14" ht="15.75" thickBot="1">
      <c r="A157" s="21" t="s">
        <v>11</v>
      </c>
      <c r="B157" s="19">
        <v>8</v>
      </c>
      <c r="C157" s="19">
        <v>14.5</v>
      </c>
      <c r="D157" s="18">
        <f>C157-B157</f>
        <v>6.5</v>
      </c>
      <c r="E157" s="17" t="s">
        <v>26</v>
      </c>
      <c r="F157" s="17" t="s">
        <v>26</v>
      </c>
      <c r="G157" s="77">
        <v>0</v>
      </c>
      <c r="H157" s="16" t="s">
        <v>26</v>
      </c>
      <c r="I157" s="16">
        <v>0</v>
      </c>
      <c r="J157" s="385" t="s">
        <v>25</v>
      </c>
      <c r="K157" s="86">
        <f t="shared" si="26"/>
        <v>65</v>
      </c>
      <c r="L157" s="55">
        <f t="shared" si="27"/>
        <v>0</v>
      </c>
      <c r="M157" s="54">
        <v>0</v>
      </c>
      <c r="N157" s="53">
        <f t="shared" si="28"/>
        <v>65</v>
      </c>
    </row>
    <row r="158" spans="1:14" ht="15.75" thickBot="1">
      <c r="A158" s="13" t="s">
        <v>10</v>
      </c>
      <c r="B158" s="12" t="s">
        <v>28</v>
      </c>
      <c r="C158" s="12" t="s">
        <v>28</v>
      </c>
      <c r="D158" s="76">
        <v>0</v>
      </c>
      <c r="E158" s="23" t="s">
        <v>26</v>
      </c>
      <c r="F158" s="23" t="s">
        <v>26</v>
      </c>
      <c r="G158" s="443">
        <v>0</v>
      </c>
      <c r="H158" s="9" t="s">
        <v>26</v>
      </c>
      <c r="I158" s="9">
        <v>0</v>
      </c>
      <c r="J158" s="8" t="s">
        <v>27</v>
      </c>
      <c r="K158" s="339">
        <f t="shared" si="26"/>
        <v>0</v>
      </c>
      <c r="L158" s="340">
        <f t="shared" si="27"/>
        <v>0</v>
      </c>
      <c r="M158" s="68">
        <v>0</v>
      </c>
      <c r="N158" s="75">
        <f t="shared" si="28"/>
        <v>0</v>
      </c>
    </row>
    <row r="159" spans="1:14" ht="15.75" thickBot="1">
      <c r="A159" s="21" t="s">
        <v>9</v>
      </c>
      <c r="B159" s="19" t="s">
        <v>28</v>
      </c>
      <c r="C159" s="19" t="s">
        <v>28</v>
      </c>
      <c r="D159" s="77">
        <v>0</v>
      </c>
      <c r="E159" s="17" t="s">
        <v>26</v>
      </c>
      <c r="F159" s="17" t="s">
        <v>26</v>
      </c>
      <c r="G159" s="77">
        <v>0</v>
      </c>
      <c r="H159" s="16" t="s">
        <v>26</v>
      </c>
      <c r="I159" s="16">
        <v>0</v>
      </c>
      <c r="J159" s="15" t="s">
        <v>27</v>
      </c>
      <c r="K159" s="86">
        <f t="shared" si="26"/>
        <v>0</v>
      </c>
      <c r="L159" s="55">
        <f t="shared" si="27"/>
        <v>0</v>
      </c>
      <c r="M159" s="54">
        <v>0</v>
      </c>
      <c r="N159" s="53">
        <f t="shared" si="28"/>
        <v>0</v>
      </c>
    </row>
    <row r="160" spans="1:14" ht="23.25" thickBot="1">
      <c r="A160" s="13" t="s">
        <v>8</v>
      </c>
      <c r="B160" s="12" t="s">
        <v>28</v>
      </c>
      <c r="C160" s="12" t="s">
        <v>28</v>
      </c>
      <c r="D160" s="76">
        <v>0</v>
      </c>
      <c r="E160" s="10" t="s">
        <v>26</v>
      </c>
      <c r="F160" s="10" t="s">
        <v>26</v>
      </c>
      <c r="G160" s="443">
        <v>0</v>
      </c>
      <c r="H160" s="9" t="s">
        <v>26</v>
      </c>
      <c r="I160" s="9">
        <v>0</v>
      </c>
      <c r="J160" s="8" t="s">
        <v>27</v>
      </c>
      <c r="K160" s="339">
        <f t="shared" si="26"/>
        <v>0</v>
      </c>
      <c r="L160" s="340">
        <f t="shared" si="27"/>
        <v>0</v>
      </c>
      <c r="M160" s="68">
        <v>0</v>
      </c>
      <c r="N160" s="75">
        <f t="shared" si="28"/>
        <v>0</v>
      </c>
    </row>
    <row r="161" spans="1:14" ht="15.75" thickBot="1">
      <c r="A161" s="21" t="s">
        <v>7</v>
      </c>
      <c r="B161" s="19">
        <v>8</v>
      </c>
      <c r="C161" s="19">
        <v>21.5</v>
      </c>
      <c r="D161" s="18">
        <f>C161-B161</f>
        <v>13.5</v>
      </c>
      <c r="E161" s="56">
        <v>8.5</v>
      </c>
      <c r="F161" s="56">
        <v>14</v>
      </c>
      <c r="G161" s="337">
        <f>F161-E161</f>
        <v>5.5</v>
      </c>
      <c r="H161" s="16" t="s">
        <v>26</v>
      </c>
      <c r="I161" s="16">
        <v>0</v>
      </c>
      <c r="J161" s="15" t="s">
        <v>29</v>
      </c>
      <c r="K161" s="86">
        <f t="shared" si="26"/>
        <v>135</v>
      </c>
      <c r="L161" s="55">
        <f>G161*2</f>
        <v>11</v>
      </c>
      <c r="M161" s="54">
        <v>0</v>
      </c>
      <c r="N161" s="53">
        <f t="shared" si="28"/>
        <v>146</v>
      </c>
    </row>
    <row r="162" spans="1:14" ht="15.75" thickBot="1">
      <c r="A162" s="13" t="s">
        <v>68</v>
      </c>
      <c r="B162" s="12" t="s">
        <v>28</v>
      </c>
      <c r="C162" s="12" t="s">
        <v>28</v>
      </c>
      <c r="D162" s="76">
        <v>0</v>
      </c>
      <c r="E162" s="23" t="s">
        <v>26</v>
      </c>
      <c r="F162" s="23" t="s">
        <v>26</v>
      </c>
      <c r="G162" s="443">
        <v>0</v>
      </c>
      <c r="H162" s="9" t="s">
        <v>26</v>
      </c>
      <c r="I162" s="9">
        <v>0</v>
      </c>
      <c r="J162" s="8" t="s">
        <v>27</v>
      </c>
      <c r="K162" s="339">
        <f t="shared" si="26"/>
        <v>0</v>
      </c>
      <c r="L162" s="340">
        <f t="shared" ref="L162:L171" si="29">G162*2</f>
        <v>0</v>
      </c>
      <c r="M162" s="68">
        <v>0</v>
      </c>
      <c r="N162" s="75">
        <f t="shared" si="28"/>
        <v>0</v>
      </c>
    </row>
    <row r="163" spans="1:14" ht="15.75" thickBot="1">
      <c r="A163" s="21" t="s">
        <v>6</v>
      </c>
      <c r="B163" s="19" t="s">
        <v>28</v>
      </c>
      <c r="C163" s="19" t="s">
        <v>28</v>
      </c>
      <c r="D163" s="77">
        <v>0</v>
      </c>
      <c r="E163" s="17" t="s">
        <v>26</v>
      </c>
      <c r="F163" s="17" t="s">
        <v>26</v>
      </c>
      <c r="G163" s="77">
        <v>0</v>
      </c>
      <c r="H163" s="16" t="s">
        <v>26</v>
      </c>
      <c r="I163" s="16">
        <v>0</v>
      </c>
      <c r="J163" s="15" t="s">
        <v>27</v>
      </c>
      <c r="K163" s="86">
        <f t="shared" si="26"/>
        <v>0</v>
      </c>
      <c r="L163" s="55">
        <f t="shared" si="29"/>
        <v>0</v>
      </c>
      <c r="M163" s="54">
        <v>0</v>
      </c>
      <c r="N163" s="53">
        <f t="shared" si="28"/>
        <v>0</v>
      </c>
    </row>
    <row r="164" spans="1:14" ht="15.75" thickBot="1">
      <c r="A164" s="13" t="s">
        <v>5</v>
      </c>
      <c r="B164" s="12">
        <v>8</v>
      </c>
      <c r="C164" s="12">
        <v>15</v>
      </c>
      <c r="D164" s="22">
        <f>C164-B164</f>
        <v>7</v>
      </c>
      <c r="E164" s="10" t="s">
        <v>26</v>
      </c>
      <c r="F164" s="10" t="s">
        <v>26</v>
      </c>
      <c r="G164" s="443">
        <v>0</v>
      </c>
      <c r="H164" s="9" t="s">
        <v>26</v>
      </c>
      <c r="I164" s="9">
        <v>0</v>
      </c>
      <c r="J164" s="8" t="s">
        <v>25</v>
      </c>
      <c r="K164" s="339">
        <f t="shared" si="26"/>
        <v>70</v>
      </c>
      <c r="L164" s="340">
        <f t="shared" si="29"/>
        <v>0</v>
      </c>
      <c r="M164" s="68">
        <v>0</v>
      </c>
      <c r="N164" s="75">
        <f t="shared" si="28"/>
        <v>70</v>
      </c>
    </row>
    <row r="165" spans="1:14" ht="15.75" thickBot="1">
      <c r="A165" s="21" t="s">
        <v>4</v>
      </c>
      <c r="B165" s="19" t="s">
        <v>28</v>
      </c>
      <c r="C165" s="19" t="s">
        <v>28</v>
      </c>
      <c r="D165" s="77">
        <v>0</v>
      </c>
      <c r="E165" s="17" t="s">
        <v>26</v>
      </c>
      <c r="F165" s="17" t="s">
        <v>26</v>
      </c>
      <c r="G165" s="77">
        <v>0</v>
      </c>
      <c r="H165" s="16" t="s">
        <v>26</v>
      </c>
      <c r="I165" s="16">
        <v>0</v>
      </c>
      <c r="J165" s="15" t="s">
        <v>27</v>
      </c>
      <c r="K165" s="86">
        <f t="shared" si="26"/>
        <v>0</v>
      </c>
      <c r="L165" s="55">
        <f t="shared" si="29"/>
        <v>0</v>
      </c>
      <c r="M165" s="54">
        <v>0</v>
      </c>
      <c r="N165" s="53">
        <f t="shared" si="28"/>
        <v>0</v>
      </c>
    </row>
    <row r="166" spans="1:14" ht="15.75" thickBot="1">
      <c r="A166" s="13" t="s">
        <v>3</v>
      </c>
      <c r="B166" s="12" t="s">
        <v>28</v>
      </c>
      <c r="C166" s="12" t="s">
        <v>28</v>
      </c>
      <c r="D166" s="22">
        <v>0</v>
      </c>
      <c r="E166" s="10" t="s">
        <v>26</v>
      </c>
      <c r="F166" s="10" t="s">
        <v>26</v>
      </c>
      <c r="G166" s="443">
        <v>0</v>
      </c>
      <c r="H166" s="9" t="s">
        <v>26</v>
      </c>
      <c r="I166" s="9">
        <v>0</v>
      </c>
      <c r="J166" s="8" t="s">
        <v>27</v>
      </c>
      <c r="K166" s="339">
        <f t="shared" si="26"/>
        <v>0</v>
      </c>
      <c r="L166" s="340">
        <f t="shared" si="29"/>
        <v>0</v>
      </c>
      <c r="M166" s="68">
        <v>0</v>
      </c>
      <c r="N166" s="75">
        <f t="shared" si="28"/>
        <v>0</v>
      </c>
    </row>
    <row r="167" spans="1:14" ht="15.75" thickBot="1">
      <c r="A167" s="13" t="s">
        <v>3</v>
      </c>
      <c r="B167" s="12" t="s">
        <v>28</v>
      </c>
      <c r="C167" s="12" t="s">
        <v>28</v>
      </c>
      <c r="D167" s="22">
        <v>0</v>
      </c>
      <c r="E167" s="10" t="s">
        <v>26</v>
      </c>
      <c r="F167" s="10" t="s">
        <v>26</v>
      </c>
      <c r="G167" s="443">
        <v>0</v>
      </c>
      <c r="H167" s="9" t="s">
        <v>26</v>
      </c>
      <c r="I167" s="9">
        <v>0</v>
      </c>
      <c r="J167" s="8" t="s">
        <v>27</v>
      </c>
      <c r="K167" s="339">
        <f t="shared" si="26"/>
        <v>0</v>
      </c>
      <c r="L167" s="340">
        <f t="shared" si="29"/>
        <v>0</v>
      </c>
      <c r="M167" s="68">
        <v>0</v>
      </c>
      <c r="N167" s="75">
        <f t="shared" si="28"/>
        <v>0</v>
      </c>
    </row>
    <row r="168" spans="1:14" ht="15.75" thickBot="1">
      <c r="A168" s="20" t="s">
        <v>2</v>
      </c>
      <c r="B168" s="19" t="s">
        <v>28</v>
      </c>
      <c r="C168" s="19" t="s">
        <v>28</v>
      </c>
      <c r="D168" s="77">
        <v>0</v>
      </c>
      <c r="E168" s="17" t="s">
        <v>26</v>
      </c>
      <c r="F168" s="17" t="s">
        <v>26</v>
      </c>
      <c r="G168" s="77">
        <v>0</v>
      </c>
      <c r="H168" s="16" t="s">
        <v>26</v>
      </c>
      <c r="I168" s="16">
        <v>0</v>
      </c>
      <c r="J168" s="15" t="s">
        <v>27</v>
      </c>
      <c r="K168" s="86">
        <f t="shared" si="26"/>
        <v>0</v>
      </c>
      <c r="L168" s="55">
        <f t="shared" si="29"/>
        <v>0</v>
      </c>
      <c r="M168" s="54">
        <v>0</v>
      </c>
      <c r="N168" s="53">
        <f t="shared" si="28"/>
        <v>0</v>
      </c>
    </row>
    <row r="169" spans="1:14" ht="15.75" thickBot="1">
      <c r="A169" s="13" t="s">
        <v>1</v>
      </c>
      <c r="B169" s="12" t="s">
        <v>28</v>
      </c>
      <c r="C169" s="12" t="s">
        <v>28</v>
      </c>
      <c r="D169" s="76">
        <v>0</v>
      </c>
      <c r="E169" s="10" t="s">
        <v>26</v>
      </c>
      <c r="F169" s="10" t="s">
        <v>26</v>
      </c>
      <c r="G169" s="443">
        <v>0</v>
      </c>
      <c r="H169" s="9" t="s">
        <v>26</v>
      </c>
      <c r="I169" s="9">
        <v>0</v>
      </c>
      <c r="J169" s="8" t="s">
        <v>27</v>
      </c>
      <c r="K169" s="339">
        <f t="shared" si="26"/>
        <v>0</v>
      </c>
      <c r="L169" s="340">
        <f t="shared" si="29"/>
        <v>0</v>
      </c>
      <c r="M169" s="68">
        <v>0</v>
      </c>
      <c r="N169" s="75">
        <f t="shared" si="28"/>
        <v>0</v>
      </c>
    </row>
    <row r="170" spans="1:14" ht="15.75" thickBot="1">
      <c r="A170" s="319" t="s">
        <v>52</v>
      </c>
      <c r="B170" s="12" t="s">
        <v>28</v>
      </c>
      <c r="C170" s="12" t="s">
        <v>28</v>
      </c>
      <c r="D170" s="76">
        <v>0</v>
      </c>
      <c r="E170" s="10" t="s">
        <v>26</v>
      </c>
      <c r="F170" s="10" t="s">
        <v>26</v>
      </c>
      <c r="G170" s="443">
        <v>0</v>
      </c>
      <c r="H170" s="9" t="s">
        <v>26</v>
      </c>
      <c r="I170" s="321">
        <v>0</v>
      </c>
      <c r="J170" s="8" t="s">
        <v>27</v>
      </c>
      <c r="K170" s="339">
        <f t="shared" si="26"/>
        <v>0</v>
      </c>
      <c r="L170" s="340">
        <f t="shared" si="29"/>
        <v>0</v>
      </c>
      <c r="M170" s="68">
        <v>0</v>
      </c>
      <c r="N170" s="75">
        <f t="shared" si="28"/>
        <v>0</v>
      </c>
    </row>
    <row r="171" spans="1:14" ht="15.75" thickBot="1">
      <c r="A171" s="7" t="s">
        <v>0</v>
      </c>
      <c r="B171" s="6">
        <v>8</v>
      </c>
      <c r="C171" s="6">
        <v>15</v>
      </c>
      <c r="D171" s="5">
        <f>C171-B171</f>
        <v>7</v>
      </c>
      <c r="E171" s="4" t="s">
        <v>26</v>
      </c>
      <c r="F171" s="4" t="s">
        <v>26</v>
      </c>
      <c r="G171" s="77">
        <v>0</v>
      </c>
      <c r="H171" s="3" t="s">
        <v>26</v>
      </c>
      <c r="I171" s="3">
        <v>0</v>
      </c>
      <c r="J171" s="2" t="s">
        <v>25</v>
      </c>
      <c r="K171" s="372">
        <f>D171*10</f>
        <v>70</v>
      </c>
      <c r="L171" s="55">
        <f t="shared" si="29"/>
        <v>0</v>
      </c>
      <c r="M171" s="48">
        <v>0</v>
      </c>
      <c r="N171" s="47">
        <f t="shared" si="28"/>
        <v>70</v>
      </c>
    </row>
    <row r="172" spans="1:14" ht="15.75" thickBot="1">
      <c r="D172" s="46"/>
      <c r="G172" s="46"/>
      <c r="K172" s="64">
        <f>SUM(K149:K171)</f>
        <v>685</v>
      </c>
      <c r="L172" s="63">
        <f>SUM(L149:L171)</f>
        <v>11</v>
      </c>
      <c r="M172" s="62">
        <f>SUM(M151:M171)</f>
        <v>0</v>
      </c>
      <c r="N172" s="79">
        <f>SUM(N149:N171)</f>
        <v>696</v>
      </c>
    </row>
    <row r="173" spans="1:14" ht="15.75" thickBot="1"/>
    <row r="174" spans="1:14" ht="15.75" thickBot="1">
      <c r="A174" s="568" t="s">
        <v>39</v>
      </c>
      <c r="B174" s="569"/>
      <c r="C174" s="569"/>
      <c r="D174" s="569"/>
      <c r="E174" s="569"/>
      <c r="F174" s="569"/>
      <c r="G174" s="569"/>
      <c r="H174" s="569"/>
      <c r="I174" s="569"/>
      <c r="J174" s="569"/>
      <c r="K174" s="569"/>
      <c r="L174" s="569"/>
      <c r="M174" s="569"/>
      <c r="N174" s="570"/>
    </row>
    <row r="175" spans="1:14" ht="15.75" thickBot="1">
      <c r="A175" s="543" t="s">
        <v>20</v>
      </c>
      <c r="B175" s="545" t="s">
        <v>37</v>
      </c>
      <c r="C175" s="546"/>
      <c r="D175" s="543" t="s">
        <v>34</v>
      </c>
      <c r="E175" s="547" t="s">
        <v>36</v>
      </c>
      <c r="F175" s="548"/>
      <c r="G175" s="551" t="s">
        <v>34</v>
      </c>
      <c r="H175" s="536" t="s">
        <v>35</v>
      </c>
      <c r="I175" s="536" t="s">
        <v>34</v>
      </c>
      <c r="J175" s="549" t="s">
        <v>33</v>
      </c>
      <c r="K175" s="564" t="s">
        <v>32</v>
      </c>
      <c r="L175" s="565"/>
      <c r="M175" s="566"/>
      <c r="N175" s="549" t="s">
        <v>18</v>
      </c>
    </row>
    <row r="176" spans="1:14" ht="15.75" thickBot="1">
      <c r="A176" s="544"/>
      <c r="B176" s="36" t="s">
        <v>31</v>
      </c>
      <c r="C176" s="35" t="s">
        <v>30</v>
      </c>
      <c r="D176" s="544"/>
      <c r="E176" s="60" t="s">
        <v>31</v>
      </c>
      <c r="F176" s="59" t="s">
        <v>30</v>
      </c>
      <c r="G176" s="552"/>
      <c r="H176" s="553"/>
      <c r="I176" s="553"/>
      <c r="J176" s="539"/>
      <c r="K176" s="33">
        <v>11</v>
      </c>
      <c r="L176" s="32">
        <v>2</v>
      </c>
      <c r="M176" s="31">
        <v>3</v>
      </c>
      <c r="N176" s="539"/>
    </row>
    <row r="177" spans="1:14" ht="15.75" thickBot="1">
      <c r="A177" s="423" t="s">
        <v>57</v>
      </c>
      <c r="B177" s="19" t="s">
        <v>28</v>
      </c>
      <c r="C177" s="19" t="s">
        <v>28</v>
      </c>
      <c r="D177" s="77">
        <v>0</v>
      </c>
      <c r="E177" s="17" t="s">
        <v>26</v>
      </c>
      <c r="F177" s="17" t="s">
        <v>26</v>
      </c>
      <c r="G177" s="17">
        <v>0</v>
      </c>
      <c r="H177" s="16" t="s">
        <v>26</v>
      </c>
      <c r="I177" s="16">
        <v>0</v>
      </c>
      <c r="J177" s="385" t="s">
        <v>27</v>
      </c>
      <c r="K177" s="427">
        <f>D177*11</f>
        <v>0</v>
      </c>
      <c r="L177" s="27">
        <f>G177*2</f>
        <v>0</v>
      </c>
      <c r="M177" s="26">
        <v>0</v>
      </c>
      <c r="N177" s="24">
        <f>SUM(K177:M177)</f>
        <v>0</v>
      </c>
    </row>
    <row r="178" spans="1:14" ht="15.75" thickBot="1">
      <c r="A178" s="424" t="s">
        <v>58</v>
      </c>
      <c r="B178" s="12" t="s">
        <v>28</v>
      </c>
      <c r="C178" s="12" t="s">
        <v>28</v>
      </c>
      <c r="D178" s="76">
        <v>0</v>
      </c>
      <c r="E178" s="23" t="s">
        <v>26</v>
      </c>
      <c r="F178" s="23" t="s">
        <v>26</v>
      </c>
      <c r="G178" s="10">
        <v>0</v>
      </c>
      <c r="H178" s="9" t="s">
        <v>26</v>
      </c>
      <c r="I178" s="9">
        <v>0</v>
      </c>
      <c r="J178" s="8" t="s">
        <v>27</v>
      </c>
      <c r="K178" s="439">
        <f t="shared" ref="K178:K199" si="30">D178*11</f>
        <v>0</v>
      </c>
      <c r="L178" s="10">
        <f>G178*2</f>
        <v>0</v>
      </c>
      <c r="M178" s="9">
        <v>0</v>
      </c>
      <c r="N178" s="82">
        <f>SUM(K178:M178)</f>
        <v>0</v>
      </c>
    </row>
    <row r="179" spans="1:14" ht="15.75" thickBot="1">
      <c r="A179" s="397" t="s">
        <v>17</v>
      </c>
      <c r="B179" s="398">
        <v>8</v>
      </c>
      <c r="C179" s="398">
        <v>15</v>
      </c>
      <c r="D179" s="425">
        <f>C179-B179</f>
        <v>7</v>
      </c>
      <c r="E179" s="426" t="s">
        <v>26</v>
      </c>
      <c r="F179" s="426" t="s">
        <v>26</v>
      </c>
      <c r="G179" s="426">
        <v>0</v>
      </c>
      <c r="H179" s="401" t="s">
        <v>26</v>
      </c>
      <c r="I179" s="401">
        <v>0</v>
      </c>
      <c r="J179" s="402" t="s">
        <v>25</v>
      </c>
      <c r="K179" s="427">
        <f t="shared" si="30"/>
        <v>77</v>
      </c>
      <c r="L179" s="428">
        <v>0</v>
      </c>
      <c r="M179" s="429">
        <v>0</v>
      </c>
      <c r="N179" s="430">
        <f t="shared" ref="N179:N199" si="31">SUM(K179:M179)</f>
        <v>77</v>
      </c>
    </row>
    <row r="180" spans="1:14" ht="15.75" thickBot="1">
      <c r="A180" s="13" t="s">
        <v>16</v>
      </c>
      <c r="B180" s="12" t="s">
        <v>28</v>
      </c>
      <c r="C180" s="12" t="s">
        <v>28</v>
      </c>
      <c r="D180" s="76">
        <v>0</v>
      </c>
      <c r="E180" s="23" t="s">
        <v>26</v>
      </c>
      <c r="F180" s="23" t="s">
        <v>26</v>
      </c>
      <c r="G180" s="10">
        <v>0</v>
      </c>
      <c r="H180" s="9" t="s">
        <v>26</v>
      </c>
      <c r="I180" s="9">
        <v>0</v>
      </c>
      <c r="J180" s="8" t="s">
        <v>27</v>
      </c>
      <c r="K180" s="439">
        <f t="shared" si="30"/>
        <v>0</v>
      </c>
      <c r="L180" s="69">
        <v>0</v>
      </c>
      <c r="M180" s="68">
        <v>0</v>
      </c>
      <c r="N180" s="75">
        <f t="shared" si="31"/>
        <v>0</v>
      </c>
    </row>
    <row r="181" spans="1:14" ht="15.75" thickBot="1">
      <c r="A181" s="21" t="s">
        <v>15</v>
      </c>
      <c r="B181" s="19" t="s">
        <v>28</v>
      </c>
      <c r="C181" s="19" t="s">
        <v>28</v>
      </c>
      <c r="D181" s="77">
        <v>0</v>
      </c>
      <c r="E181" s="17" t="s">
        <v>26</v>
      </c>
      <c r="F181" s="17" t="s">
        <v>26</v>
      </c>
      <c r="G181" s="17">
        <v>0</v>
      </c>
      <c r="H181" s="16" t="s">
        <v>26</v>
      </c>
      <c r="I181" s="16">
        <v>0</v>
      </c>
      <c r="J181" s="15" t="s">
        <v>27</v>
      </c>
      <c r="K181" s="427">
        <f t="shared" si="30"/>
        <v>0</v>
      </c>
      <c r="L181" s="55">
        <v>0</v>
      </c>
      <c r="M181" s="54">
        <v>0</v>
      </c>
      <c r="N181" s="53">
        <f t="shared" si="31"/>
        <v>0</v>
      </c>
    </row>
    <row r="182" spans="1:14" ht="15.75" thickBot="1">
      <c r="A182" s="13" t="s">
        <v>14</v>
      </c>
      <c r="B182" s="12" t="s">
        <v>28</v>
      </c>
      <c r="C182" s="12" t="s">
        <v>28</v>
      </c>
      <c r="D182" s="76">
        <v>0</v>
      </c>
      <c r="E182" s="23" t="s">
        <v>26</v>
      </c>
      <c r="F182" s="23" t="s">
        <v>26</v>
      </c>
      <c r="G182" s="10">
        <v>0</v>
      </c>
      <c r="H182" s="9" t="s">
        <v>26</v>
      </c>
      <c r="I182" s="9">
        <v>0</v>
      </c>
      <c r="J182" s="8" t="s">
        <v>27</v>
      </c>
      <c r="K182" s="439">
        <f t="shared" si="30"/>
        <v>0</v>
      </c>
      <c r="L182" s="69">
        <v>0</v>
      </c>
      <c r="M182" s="68">
        <v>0</v>
      </c>
      <c r="N182" s="75">
        <f t="shared" si="31"/>
        <v>0</v>
      </c>
    </row>
    <row r="183" spans="1:14" ht="15.75" thickBot="1">
      <c r="A183" s="21" t="s">
        <v>13</v>
      </c>
      <c r="B183" s="19">
        <v>8</v>
      </c>
      <c r="C183" s="19">
        <v>21.5</v>
      </c>
      <c r="D183" s="19">
        <f>C183-B183</f>
        <v>13.5</v>
      </c>
      <c r="E183" s="17" t="s">
        <v>26</v>
      </c>
      <c r="F183" s="17" t="s">
        <v>26</v>
      </c>
      <c r="G183" s="17">
        <v>0</v>
      </c>
      <c r="H183" s="16" t="s">
        <v>26</v>
      </c>
      <c r="I183" s="16">
        <v>0</v>
      </c>
      <c r="J183" s="15" t="s">
        <v>29</v>
      </c>
      <c r="K183" s="427">
        <f t="shared" si="30"/>
        <v>148.5</v>
      </c>
      <c r="L183" s="55">
        <v>0</v>
      </c>
      <c r="M183" s="54">
        <v>0</v>
      </c>
      <c r="N183" s="53">
        <f t="shared" si="31"/>
        <v>148.5</v>
      </c>
    </row>
    <row r="184" spans="1:14" ht="15.75" thickBot="1">
      <c r="A184" s="13" t="s">
        <v>12</v>
      </c>
      <c r="B184" s="12">
        <v>8</v>
      </c>
      <c r="C184" s="12">
        <v>15</v>
      </c>
      <c r="D184" s="12">
        <f>C184-B184</f>
        <v>7</v>
      </c>
      <c r="E184" s="10" t="s">
        <v>26</v>
      </c>
      <c r="F184" s="10" t="s">
        <v>26</v>
      </c>
      <c r="G184" s="10">
        <v>0</v>
      </c>
      <c r="H184" s="9" t="s">
        <v>26</v>
      </c>
      <c r="I184" s="9">
        <v>0</v>
      </c>
      <c r="J184" s="8" t="s">
        <v>25</v>
      </c>
      <c r="K184" s="439">
        <f t="shared" si="30"/>
        <v>77</v>
      </c>
      <c r="L184" s="69">
        <v>0</v>
      </c>
      <c r="M184" s="68">
        <v>0</v>
      </c>
      <c r="N184" s="75">
        <f t="shared" si="31"/>
        <v>77</v>
      </c>
    </row>
    <row r="185" spans="1:14" ht="15.75" thickBot="1">
      <c r="A185" s="21" t="s">
        <v>11</v>
      </c>
      <c r="B185" s="19">
        <v>8</v>
      </c>
      <c r="C185" s="19">
        <v>14.5</v>
      </c>
      <c r="D185" s="18">
        <f>C185-B185</f>
        <v>6.5</v>
      </c>
      <c r="E185" s="17" t="s">
        <v>26</v>
      </c>
      <c r="F185" s="17" t="s">
        <v>26</v>
      </c>
      <c r="G185" s="17">
        <v>0</v>
      </c>
      <c r="H185" s="16" t="s">
        <v>26</v>
      </c>
      <c r="I185" s="16">
        <v>0</v>
      </c>
      <c r="J185" s="15" t="s">
        <v>25</v>
      </c>
      <c r="K185" s="427">
        <f t="shared" si="30"/>
        <v>71.5</v>
      </c>
      <c r="L185" s="55">
        <v>0</v>
      </c>
      <c r="M185" s="54">
        <v>0</v>
      </c>
      <c r="N185" s="53">
        <f t="shared" si="31"/>
        <v>71.5</v>
      </c>
    </row>
    <row r="186" spans="1:14" ht="15.75" thickBot="1">
      <c r="A186" s="13" t="s">
        <v>10</v>
      </c>
      <c r="B186" s="12" t="s">
        <v>28</v>
      </c>
      <c r="C186" s="12" t="s">
        <v>28</v>
      </c>
      <c r="D186" s="76">
        <v>0</v>
      </c>
      <c r="E186" s="23" t="s">
        <v>26</v>
      </c>
      <c r="F186" s="23" t="s">
        <v>26</v>
      </c>
      <c r="G186" s="10">
        <v>0</v>
      </c>
      <c r="H186" s="9" t="s">
        <v>26</v>
      </c>
      <c r="I186" s="9">
        <v>0</v>
      </c>
      <c r="J186" s="8" t="s">
        <v>27</v>
      </c>
      <c r="K186" s="439">
        <f t="shared" si="30"/>
        <v>0</v>
      </c>
      <c r="L186" s="69">
        <v>0</v>
      </c>
      <c r="M186" s="68">
        <v>0</v>
      </c>
      <c r="N186" s="75">
        <f t="shared" si="31"/>
        <v>0</v>
      </c>
    </row>
    <row r="187" spans="1:14" ht="15.75" thickBot="1">
      <c r="A187" s="21" t="s">
        <v>9</v>
      </c>
      <c r="B187" s="19" t="s">
        <v>28</v>
      </c>
      <c r="C187" s="19" t="s">
        <v>28</v>
      </c>
      <c r="D187" s="77">
        <v>0</v>
      </c>
      <c r="E187" s="17" t="s">
        <v>26</v>
      </c>
      <c r="F187" s="17" t="s">
        <v>26</v>
      </c>
      <c r="G187" s="17">
        <v>0</v>
      </c>
      <c r="H187" s="16" t="s">
        <v>26</v>
      </c>
      <c r="I187" s="16">
        <v>0</v>
      </c>
      <c r="J187" s="15" t="s">
        <v>27</v>
      </c>
      <c r="K187" s="427">
        <f t="shared" si="30"/>
        <v>0</v>
      </c>
      <c r="L187" s="55">
        <v>0</v>
      </c>
      <c r="M187" s="54">
        <v>0</v>
      </c>
      <c r="N187" s="53">
        <f t="shared" si="31"/>
        <v>0</v>
      </c>
    </row>
    <row r="188" spans="1:14" ht="23.25" thickBot="1">
      <c r="A188" s="13" t="s">
        <v>8</v>
      </c>
      <c r="B188" s="12" t="s">
        <v>28</v>
      </c>
      <c r="C188" s="12" t="s">
        <v>28</v>
      </c>
      <c r="D188" s="76">
        <v>0</v>
      </c>
      <c r="E188" s="10" t="s">
        <v>26</v>
      </c>
      <c r="F188" s="10" t="s">
        <v>26</v>
      </c>
      <c r="G188" s="10">
        <v>0</v>
      </c>
      <c r="H188" s="9" t="s">
        <v>26</v>
      </c>
      <c r="I188" s="9">
        <v>0</v>
      </c>
      <c r="J188" s="8" t="s">
        <v>27</v>
      </c>
      <c r="K188" s="439">
        <f t="shared" si="30"/>
        <v>0</v>
      </c>
      <c r="L188" s="69">
        <v>0</v>
      </c>
      <c r="M188" s="68">
        <v>0</v>
      </c>
      <c r="N188" s="75">
        <f t="shared" si="31"/>
        <v>0</v>
      </c>
    </row>
    <row r="189" spans="1:14" ht="15.75" thickBot="1">
      <c r="A189" s="21" t="s">
        <v>7</v>
      </c>
      <c r="B189" s="19">
        <v>8</v>
      </c>
      <c r="C189" s="19">
        <v>21.5</v>
      </c>
      <c r="D189" s="18">
        <f>C189-B189</f>
        <v>13.5</v>
      </c>
      <c r="E189" s="337">
        <v>8.5</v>
      </c>
      <c r="F189" s="337">
        <v>14</v>
      </c>
      <c r="G189" s="55">
        <f>F189-E189</f>
        <v>5.5</v>
      </c>
      <c r="H189" s="16" t="s">
        <v>26</v>
      </c>
      <c r="I189" s="16">
        <v>0</v>
      </c>
      <c r="J189" s="15" t="s">
        <v>29</v>
      </c>
      <c r="K189" s="427">
        <f t="shared" si="30"/>
        <v>148.5</v>
      </c>
      <c r="L189" s="55">
        <f>G189*2</f>
        <v>11</v>
      </c>
      <c r="M189" s="54">
        <v>0</v>
      </c>
      <c r="N189" s="53">
        <f t="shared" si="31"/>
        <v>159.5</v>
      </c>
    </row>
    <row r="190" spans="1:14" ht="15.75" thickBot="1">
      <c r="A190" s="13" t="s">
        <v>68</v>
      </c>
      <c r="B190" s="12" t="s">
        <v>28</v>
      </c>
      <c r="C190" s="12" t="s">
        <v>28</v>
      </c>
      <c r="D190" s="76">
        <v>0</v>
      </c>
      <c r="E190" s="23" t="s">
        <v>26</v>
      </c>
      <c r="F190" s="23" t="s">
        <v>26</v>
      </c>
      <c r="G190" s="10">
        <v>0</v>
      </c>
      <c r="H190" s="9" t="s">
        <v>26</v>
      </c>
      <c r="I190" s="9">
        <v>0</v>
      </c>
      <c r="J190" s="8" t="s">
        <v>27</v>
      </c>
      <c r="K190" s="439">
        <f t="shared" si="30"/>
        <v>0</v>
      </c>
      <c r="L190" s="69">
        <v>0</v>
      </c>
      <c r="M190" s="68">
        <v>0</v>
      </c>
      <c r="N190" s="75">
        <f t="shared" si="31"/>
        <v>0</v>
      </c>
    </row>
    <row r="191" spans="1:14" ht="15.75" thickBot="1">
      <c r="A191" s="21" t="s">
        <v>6</v>
      </c>
      <c r="B191" s="19" t="s">
        <v>28</v>
      </c>
      <c r="C191" s="19" t="s">
        <v>28</v>
      </c>
      <c r="D191" s="77">
        <v>0</v>
      </c>
      <c r="E191" s="17" t="s">
        <v>26</v>
      </c>
      <c r="F191" s="17" t="s">
        <v>26</v>
      </c>
      <c r="G191" s="17">
        <v>0</v>
      </c>
      <c r="H191" s="16" t="s">
        <v>26</v>
      </c>
      <c r="I191" s="16">
        <v>0</v>
      </c>
      <c r="J191" s="15" t="s">
        <v>27</v>
      </c>
      <c r="K191" s="427">
        <f t="shared" si="30"/>
        <v>0</v>
      </c>
      <c r="L191" s="55">
        <v>0</v>
      </c>
      <c r="M191" s="54">
        <v>0</v>
      </c>
      <c r="N191" s="53">
        <f t="shared" si="31"/>
        <v>0</v>
      </c>
    </row>
    <row r="192" spans="1:14" ht="15.75" thickBot="1">
      <c r="A192" s="13" t="s">
        <v>5</v>
      </c>
      <c r="B192" s="12">
        <v>8</v>
      </c>
      <c r="C192" s="12">
        <v>15</v>
      </c>
      <c r="D192" s="84">
        <f>C192-B192</f>
        <v>7</v>
      </c>
      <c r="E192" s="10" t="s">
        <v>26</v>
      </c>
      <c r="F192" s="10" t="s">
        <v>26</v>
      </c>
      <c r="G192" s="10">
        <v>0</v>
      </c>
      <c r="H192" s="9" t="s">
        <v>26</v>
      </c>
      <c r="I192" s="9">
        <v>0</v>
      </c>
      <c r="J192" s="8" t="s">
        <v>25</v>
      </c>
      <c r="K192" s="439">
        <f t="shared" si="30"/>
        <v>77</v>
      </c>
      <c r="L192" s="69">
        <v>0</v>
      </c>
      <c r="M192" s="68">
        <v>0</v>
      </c>
      <c r="N192" s="75">
        <f t="shared" si="31"/>
        <v>77</v>
      </c>
    </row>
    <row r="193" spans="1:14" ht="15.75" thickBot="1">
      <c r="A193" s="21" t="s">
        <v>4</v>
      </c>
      <c r="B193" s="19" t="s">
        <v>28</v>
      </c>
      <c r="C193" s="19" t="s">
        <v>28</v>
      </c>
      <c r="D193" s="77">
        <v>0</v>
      </c>
      <c r="E193" s="17" t="s">
        <v>26</v>
      </c>
      <c r="F193" s="17" t="s">
        <v>26</v>
      </c>
      <c r="G193" s="17">
        <v>0</v>
      </c>
      <c r="H193" s="16" t="s">
        <v>26</v>
      </c>
      <c r="I193" s="16">
        <v>0</v>
      </c>
      <c r="J193" s="15" t="s">
        <v>27</v>
      </c>
      <c r="K193" s="427">
        <f t="shared" si="30"/>
        <v>0</v>
      </c>
      <c r="L193" s="55">
        <v>0</v>
      </c>
      <c r="M193" s="54">
        <v>0</v>
      </c>
      <c r="N193" s="53">
        <f t="shared" si="31"/>
        <v>0</v>
      </c>
    </row>
    <row r="194" spans="1:14" ht="15.75" thickBot="1">
      <c r="A194" s="13" t="s">
        <v>3</v>
      </c>
      <c r="B194" s="12" t="s">
        <v>28</v>
      </c>
      <c r="C194" s="12" t="s">
        <v>28</v>
      </c>
      <c r="D194" s="76">
        <v>0</v>
      </c>
      <c r="E194" s="10" t="s">
        <v>26</v>
      </c>
      <c r="F194" s="10" t="s">
        <v>26</v>
      </c>
      <c r="G194" s="10">
        <v>0</v>
      </c>
      <c r="H194" s="9" t="s">
        <v>26</v>
      </c>
      <c r="I194" s="9">
        <v>0</v>
      </c>
      <c r="J194" s="8" t="s">
        <v>27</v>
      </c>
      <c r="K194" s="439">
        <f t="shared" si="30"/>
        <v>0</v>
      </c>
      <c r="L194" s="69">
        <v>0</v>
      </c>
      <c r="M194" s="68">
        <v>0</v>
      </c>
      <c r="N194" s="75">
        <f t="shared" si="31"/>
        <v>0</v>
      </c>
    </row>
    <row r="195" spans="1:14" ht="15.75" thickBot="1">
      <c r="A195" s="13" t="s">
        <v>3</v>
      </c>
      <c r="B195" s="12" t="s">
        <v>28</v>
      </c>
      <c r="C195" s="12" t="s">
        <v>28</v>
      </c>
      <c r="D195" s="76">
        <v>0</v>
      </c>
      <c r="E195" s="10" t="s">
        <v>26</v>
      </c>
      <c r="F195" s="10" t="s">
        <v>26</v>
      </c>
      <c r="G195" s="10">
        <v>0</v>
      </c>
      <c r="H195" s="9" t="s">
        <v>26</v>
      </c>
      <c r="I195" s="9">
        <v>0</v>
      </c>
      <c r="J195" s="8" t="s">
        <v>27</v>
      </c>
      <c r="K195" s="439">
        <f t="shared" si="30"/>
        <v>0</v>
      </c>
      <c r="L195" s="69">
        <v>0</v>
      </c>
      <c r="M195" s="68">
        <v>0</v>
      </c>
      <c r="N195" s="75">
        <f t="shared" si="31"/>
        <v>0</v>
      </c>
    </row>
    <row r="196" spans="1:14" ht="15.75" thickBot="1">
      <c r="A196" s="20" t="s">
        <v>2</v>
      </c>
      <c r="B196" s="19" t="s">
        <v>28</v>
      </c>
      <c r="C196" s="19" t="s">
        <v>28</v>
      </c>
      <c r="D196" s="77">
        <v>0</v>
      </c>
      <c r="E196" s="17" t="s">
        <v>26</v>
      </c>
      <c r="F196" s="17" t="s">
        <v>26</v>
      </c>
      <c r="G196" s="17">
        <v>0</v>
      </c>
      <c r="H196" s="16" t="s">
        <v>26</v>
      </c>
      <c r="I196" s="16">
        <v>0</v>
      </c>
      <c r="J196" s="15" t="s">
        <v>27</v>
      </c>
      <c r="K196" s="427">
        <f t="shared" si="30"/>
        <v>0</v>
      </c>
      <c r="L196" s="55">
        <v>0</v>
      </c>
      <c r="M196" s="54">
        <v>0</v>
      </c>
      <c r="N196" s="53">
        <f t="shared" si="31"/>
        <v>0</v>
      </c>
    </row>
    <row r="197" spans="1:14" ht="15.75" thickBot="1">
      <c r="A197" s="13" t="s">
        <v>1</v>
      </c>
      <c r="B197" s="12" t="s">
        <v>28</v>
      </c>
      <c r="C197" s="12" t="s">
        <v>28</v>
      </c>
      <c r="D197" s="76">
        <v>0</v>
      </c>
      <c r="E197" s="10" t="s">
        <v>26</v>
      </c>
      <c r="F197" s="10" t="s">
        <v>26</v>
      </c>
      <c r="G197" s="10">
        <v>0</v>
      </c>
      <c r="H197" s="9" t="s">
        <v>26</v>
      </c>
      <c r="I197" s="9">
        <v>0</v>
      </c>
      <c r="J197" s="8" t="s">
        <v>27</v>
      </c>
      <c r="K197" s="439">
        <f t="shared" si="30"/>
        <v>0</v>
      </c>
      <c r="L197" s="69">
        <v>0</v>
      </c>
      <c r="M197" s="68">
        <v>0</v>
      </c>
      <c r="N197" s="75">
        <f t="shared" si="31"/>
        <v>0</v>
      </c>
    </row>
    <row r="198" spans="1:14" ht="15.75" thickBot="1">
      <c r="A198" s="319" t="s">
        <v>52</v>
      </c>
      <c r="B198" s="12" t="s">
        <v>28</v>
      </c>
      <c r="C198" s="12" t="s">
        <v>28</v>
      </c>
      <c r="D198" s="76">
        <v>0</v>
      </c>
      <c r="E198" s="10" t="s">
        <v>26</v>
      </c>
      <c r="F198" s="10" t="s">
        <v>26</v>
      </c>
      <c r="G198" s="10">
        <v>0</v>
      </c>
      <c r="H198" s="9" t="s">
        <v>26</v>
      </c>
      <c r="I198" s="321">
        <v>0</v>
      </c>
      <c r="J198" s="8" t="s">
        <v>27</v>
      </c>
      <c r="K198" s="439">
        <f t="shared" si="30"/>
        <v>0</v>
      </c>
      <c r="L198" s="52">
        <f>G198*3</f>
        <v>0</v>
      </c>
      <c r="M198" s="68">
        <v>0</v>
      </c>
      <c r="N198" s="75">
        <f t="shared" si="31"/>
        <v>0</v>
      </c>
    </row>
    <row r="199" spans="1:14" ht="15.75" thickBot="1">
      <c r="A199" s="7" t="s">
        <v>0</v>
      </c>
      <c r="B199" s="6">
        <v>8</v>
      </c>
      <c r="C199" s="6">
        <v>15</v>
      </c>
      <c r="D199" s="6">
        <f>C199-B199</f>
        <v>7</v>
      </c>
      <c r="E199" s="4" t="s">
        <v>26</v>
      </c>
      <c r="F199" s="4" t="s">
        <v>26</v>
      </c>
      <c r="G199" s="4">
        <v>0</v>
      </c>
      <c r="H199" s="3" t="s">
        <v>26</v>
      </c>
      <c r="I199" s="3">
        <v>0</v>
      </c>
      <c r="J199" s="2" t="s">
        <v>25</v>
      </c>
      <c r="K199" s="427">
        <f t="shared" si="30"/>
        <v>77</v>
      </c>
      <c r="L199" s="49">
        <v>0</v>
      </c>
      <c r="M199" s="48">
        <v>0</v>
      </c>
      <c r="N199" s="47">
        <f t="shared" si="31"/>
        <v>77</v>
      </c>
    </row>
    <row r="200" spans="1:14" ht="15.75" thickBot="1">
      <c r="D200" s="46"/>
      <c r="G200" s="46"/>
      <c r="K200" s="64">
        <f>SUM(K177:K199)</f>
        <v>676.5</v>
      </c>
      <c r="L200" s="63">
        <f>SUM(L177:L199)</f>
        <v>11</v>
      </c>
      <c r="M200" s="62">
        <f>SUM(M179:M199)</f>
        <v>0</v>
      </c>
      <c r="N200" s="61">
        <f>SUM(N177:N199)</f>
        <v>687.5</v>
      </c>
    </row>
    <row r="202" spans="1:14" ht="15.75" thickBot="1"/>
    <row r="203" spans="1:14" ht="15.75" thickBot="1">
      <c r="A203" s="540" t="s">
        <v>61</v>
      </c>
      <c r="B203" s="541"/>
      <c r="C203" s="541"/>
      <c r="D203" s="541"/>
      <c r="E203" s="541"/>
      <c r="F203" s="541"/>
      <c r="G203" s="541"/>
      <c r="H203" s="541"/>
      <c r="I203" s="541"/>
      <c r="J203" s="541"/>
      <c r="K203" s="541"/>
      <c r="L203" s="541"/>
      <c r="M203" s="541"/>
      <c r="N203" s="542"/>
    </row>
    <row r="204" spans="1:14" ht="15.75" thickBot="1">
      <c r="A204" s="543" t="s">
        <v>20</v>
      </c>
      <c r="B204" s="545" t="s">
        <v>37</v>
      </c>
      <c r="C204" s="546"/>
      <c r="D204" s="543" t="s">
        <v>34</v>
      </c>
      <c r="E204" s="547" t="s">
        <v>36</v>
      </c>
      <c r="F204" s="548"/>
      <c r="G204" s="551" t="s">
        <v>34</v>
      </c>
      <c r="H204" s="536" t="s">
        <v>35</v>
      </c>
      <c r="I204" s="536" t="s">
        <v>34</v>
      </c>
      <c r="J204" s="567" t="s">
        <v>33</v>
      </c>
      <c r="K204" s="564" t="s">
        <v>32</v>
      </c>
      <c r="L204" s="565"/>
      <c r="M204" s="566"/>
      <c r="N204" s="538" t="s">
        <v>18</v>
      </c>
    </row>
    <row r="205" spans="1:14" ht="15.75" thickBot="1">
      <c r="A205" s="544"/>
      <c r="B205" s="36" t="s">
        <v>31</v>
      </c>
      <c r="C205" s="35" t="s">
        <v>30</v>
      </c>
      <c r="D205" s="544"/>
      <c r="E205" s="60" t="s">
        <v>31</v>
      </c>
      <c r="F205" s="59" t="s">
        <v>30</v>
      </c>
      <c r="G205" s="552"/>
      <c r="H205" s="553"/>
      <c r="I205" s="553"/>
      <c r="J205" s="539"/>
      <c r="K205" s="33">
        <v>41</v>
      </c>
      <c r="L205" s="32">
        <v>9</v>
      </c>
      <c r="M205" s="31">
        <v>8</v>
      </c>
      <c r="N205" s="539"/>
    </row>
    <row r="206" spans="1:14" ht="15.75" thickBot="1">
      <c r="A206" s="423" t="s">
        <v>57</v>
      </c>
      <c r="B206" s="398">
        <v>8</v>
      </c>
      <c r="C206" s="404">
        <v>15.5</v>
      </c>
      <c r="D206" s="407">
        <f>C206-B206</f>
        <v>7.5</v>
      </c>
      <c r="E206" s="27" t="s">
        <v>26</v>
      </c>
      <c r="F206" s="27" t="s">
        <v>26</v>
      </c>
      <c r="G206" s="27">
        <v>0</v>
      </c>
      <c r="H206" s="16" t="s">
        <v>26</v>
      </c>
      <c r="I206" s="16">
        <v>0</v>
      </c>
      <c r="J206" s="15" t="s">
        <v>29</v>
      </c>
      <c r="K206" s="409">
        <f>D206*41</f>
        <v>307.5</v>
      </c>
      <c r="L206" s="410">
        <f>G206*9</f>
        <v>0</v>
      </c>
      <c r="M206" s="408">
        <f>I206*8</f>
        <v>0</v>
      </c>
      <c r="N206" s="413">
        <f>SUM(K206:M206)</f>
        <v>307.5</v>
      </c>
    </row>
    <row r="207" spans="1:14" ht="15.75" thickBot="1">
      <c r="A207" s="424" t="s">
        <v>58</v>
      </c>
      <c r="B207" s="411">
        <v>8</v>
      </c>
      <c r="C207" s="12">
        <v>21.5</v>
      </c>
      <c r="D207" s="412">
        <f>C207-B207</f>
        <v>13.5</v>
      </c>
      <c r="E207" s="70">
        <v>8.5</v>
      </c>
      <c r="F207" s="73">
        <v>14</v>
      </c>
      <c r="G207" s="70">
        <f>F207-E207</f>
        <v>5.5</v>
      </c>
      <c r="H207" s="9" t="s">
        <v>26</v>
      </c>
      <c r="I207" s="9">
        <v>0</v>
      </c>
      <c r="J207" s="8" t="s">
        <v>29</v>
      </c>
      <c r="K207" s="432">
        <f t="shared" ref="K207:K228" si="32">D207*41</f>
        <v>553.5</v>
      </c>
      <c r="L207" s="433">
        <f>G207*9</f>
        <v>49.5</v>
      </c>
      <c r="M207" s="434">
        <f>I207*8</f>
        <v>0</v>
      </c>
      <c r="N207" s="66">
        <f>SUM(K207:M207)</f>
        <v>603</v>
      </c>
    </row>
    <row r="208" spans="1:14" ht="15.75" thickBot="1">
      <c r="A208" s="30" t="s">
        <v>17</v>
      </c>
      <c r="B208" s="29">
        <v>8</v>
      </c>
      <c r="C208" s="19">
        <v>18.5</v>
      </c>
      <c r="D208" s="94">
        <f>C208-B208</f>
        <v>10.5</v>
      </c>
      <c r="E208" s="157">
        <v>0</v>
      </c>
      <c r="F208" s="157">
        <v>0</v>
      </c>
      <c r="G208" s="157">
        <f t="shared" ref="G208:G226" si="33">F208-E208</f>
        <v>0</v>
      </c>
      <c r="H208" s="26" t="s">
        <v>26</v>
      </c>
      <c r="I208" s="26">
        <v>0</v>
      </c>
      <c r="J208" s="25" t="s">
        <v>29</v>
      </c>
      <c r="K208" s="409">
        <f t="shared" si="32"/>
        <v>430.5</v>
      </c>
      <c r="L208" s="410">
        <f t="shared" ref="L208:L228" si="34">G208*9</f>
        <v>0</v>
      </c>
      <c r="M208" s="26">
        <f>I208*4</f>
        <v>0</v>
      </c>
      <c r="N208" s="74">
        <f t="shared" ref="N208:N226" si="35">SUM(K208:M208)</f>
        <v>430.5</v>
      </c>
    </row>
    <row r="209" spans="1:14" ht="15.75" thickBot="1">
      <c r="A209" s="13" t="s">
        <v>16</v>
      </c>
      <c r="B209" s="12">
        <v>8.25</v>
      </c>
      <c r="C209" s="12">
        <v>20.5</v>
      </c>
      <c r="D209" s="12">
        <f t="shared" ref="D209:D216" si="36">C209-B209</f>
        <v>12.25</v>
      </c>
      <c r="E209" s="73">
        <v>0</v>
      </c>
      <c r="F209" s="73">
        <v>0</v>
      </c>
      <c r="G209" s="70">
        <f>F209-E209</f>
        <v>0</v>
      </c>
      <c r="H209" s="9" t="s">
        <v>26</v>
      </c>
      <c r="I209" s="9">
        <v>0</v>
      </c>
      <c r="J209" s="8" t="s">
        <v>29</v>
      </c>
      <c r="K209" s="432">
        <f t="shared" si="32"/>
        <v>502.25</v>
      </c>
      <c r="L209" s="433">
        <f t="shared" si="34"/>
        <v>0</v>
      </c>
      <c r="M209" s="341">
        <f t="shared" ref="M209:M228" si="37">I209*4</f>
        <v>0</v>
      </c>
      <c r="N209" s="71">
        <f t="shared" si="35"/>
        <v>502.25</v>
      </c>
    </row>
    <row r="210" spans="1:14" ht="15.75" thickBot="1">
      <c r="A210" s="21" t="s">
        <v>15</v>
      </c>
      <c r="B210" s="19">
        <v>8</v>
      </c>
      <c r="C210" s="19">
        <v>21.5</v>
      </c>
      <c r="D210" s="19">
        <f t="shared" si="36"/>
        <v>13.5</v>
      </c>
      <c r="E210" s="56">
        <v>9</v>
      </c>
      <c r="F210" s="56">
        <v>13</v>
      </c>
      <c r="G210" s="56">
        <f t="shared" si="33"/>
        <v>4</v>
      </c>
      <c r="H210" s="16" t="s">
        <v>26</v>
      </c>
      <c r="I210" s="16">
        <v>0</v>
      </c>
      <c r="J210" s="15" t="s">
        <v>29</v>
      </c>
      <c r="K210" s="409">
        <f t="shared" si="32"/>
        <v>553.5</v>
      </c>
      <c r="L210" s="410">
        <f t="shared" si="34"/>
        <v>36</v>
      </c>
      <c r="M210" s="26">
        <f t="shared" si="37"/>
        <v>0</v>
      </c>
      <c r="N210" s="67">
        <f t="shared" si="35"/>
        <v>589.5</v>
      </c>
    </row>
    <row r="211" spans="1:14" ht="15.75" thickBot="1">
      <c r="A211" s="13" t="s">
        <v>14</v>
      </c>
      <c r="B211" s="12">
        <v>8</v>
      </c>
      <c r="C211" s="12">
        <v>21.5</v>
      </c>
      <c r="D211" s="12">
        <f t="shared" si="36"/>
        <v>13.5</v>
      </c>
      <c r="E211" s="73">
        <v>8.5</v>
      </c>
      <c r="F211" s="73">
        <v>14</v>
      </c>
      <c r="G211" s="70">
        <f t="shared" si="33"/>
        <v>5.5</v>
      </c>
      <c r="H211" s="9" t="s">
        <v>26</v>
      </c>
      <c r="I211" s="9">
        <v>0</v>
      </c>
      <c r="J211" s="8" t="s">
        <v>29</v>
      </c>
      <c r="K211" s="432">
        <f t="shared" si="32"/>
        <v>553.5</v>
      </c>
      <c r="L211" s="433">
        <f t="shared" si="34"/>
        <v>49.5</v>
      </c>
      <c r="M211" s="341">
        <f t="shared" si="37"/>
        <v>0</v>
      </c>
      <c r="N211" s="66">
        <f t="shared" si="35"/>
        <v>603</v>
      </c>
    </row>
    <row r="212" spans="1:14" ht="15.75" thickBot="1">
      <c r="A212" s="21" t="s">
        <v>13</v>
      </c>
      <c r="B212" s="19">
        <v>8</v>
      </c>
      <c r="C212" s="19">
        <v>21.5</v>
      </c>
      <c r="D212" s="19">
        <f t="shared" si="36"/>
        <v>13.5</v>
      </c>
      <c r="E212" s="56">
        <v>8.5</v>
      </c>
      <c r="F212" s="56">
        <v>14</v>
      </c>
      <c r="G212" s="56">
        <f t="shared" si="33"/>
        <v>5.5</v>
      </c>
      <c r="H212" s="16" t="s">
        <v>26</v>
      </c>
      <c r="I212" s="16">
        <v>0</v>
      </c>
      <c r="J212" s="15" t="s">
        <v>29</v>
      </c>
      <c r="K212" s="409">
        <f t="shared" si="32"/>
        <v>553.5</v>
      </c>
      <c r="L212" s="410">
        <f t="shared" si="34"/>
        <v>49.5</v>
      </c>
      <c r="M212" s="26">
        <f t="shared" si="37"/>
        <v>0</v>
      </c>
      <c r="N212" s="67">
        <f t="shared" si="35"/>
        <v>603</v>
      </c>
    </row>
    <row r="213" spans="1:14" ht="15.75" thickBot="1">
      <c r="A213" s="13" t="s">
        <v>12</v>
      </c>
      <c r="B213" s="12">
        <v>8</v>
      </c>
      <c r="C213" s="12">
        <v>21.5</v>
      </c>
      <c r="D213" s="12">
        <f t="shared" si="36"/>
        <v>13.5</v>
      </c>
      <c r="E213" s="70">
        <v>8.5</v>
      </c>
      <c r="F213" s="73">
        <v>14</v>
      </c>
      <c r="G213" s="70">
        <f t="shared" si="33"/>
        <v>5.5</v>
      </c>
      <c r="H213" s="9" t="s">
        <v>26</v>
      </c>
      <c r="I213" s="9">
        <v>0</v>
      </c>
      <c r="J213" s="8" t="s">
        <v>29</v>
      </c>
      <c r="K213" s="432">
        <f t="shared" si="32"/>
        <v>553.5</v>
      </c>
      <c r="L213" s="433">
        <f t="shared" si="34"/>
        <v>49.5</v>
      </c>
      <c r="M213" s="341">
        <f t="shared" si="37"/>
        <v>0</v>
      </c>
      <c r="N213" s="66">
        <f t="shared" si="35"/>
        <v>603</v>
      </c>
    </row>
    <row r="214" spans="1:14" ht="15.75" thickBot="1">
      <c r="A214" s="21" t="s">
        <v>11</v>
      </c>
      <c r="B214" s="19">
        <v>8</v>
      </c>
      <c r="C214" s="19">
        <v>21.5</v>
      </c>
      <c r="D214" s="19">
        <f t="shared" si="36"/>
        <v>13.5</v>
      </c>
      <c r="E214" s="56">
        <v>9</v>
      </c>
      <c r="F214" s="56">
        <v>13</v>
      </c>
      <c r="G214" s="56">
        <f t="shared" si="33"/>
        <v>4</v>
      </c>
      <c r="H214" s="16" t="s">
        <v>26</v>
      </c>
      <c r="I214" s="16">
        <v>0</v>
      </c>
      <c r="J214" s="15" t="s">
        <v>29</v>
      </c>
      <c r="K214" s="409">
        <f t="shared" si="32"/>
        <v>553.5</v>
      </c>
      <c r="L214" s="410">
        <f t="shared" si="34"/>
        <v>36</v>
      </c>
      <c r="M214" s="26">
        <f t="shared" si="37"/>
        <v>0</v>
      </c>
      <c r="N214" s="67">
        <f t="shared" si="35"/>
        <v>589.5</v>
      </c>
    </row>
    <row r="215" spans="1:14" ht="15.75" thickBot="1">
      <c r="A215" s="13" t="s">
        <v>10</v>
      </c>
      <c r="B215" s="12">
        <v>8</v>
      </c>
      <c r="C215" s="12">
        <v>21.5</v>
      </c>
      <c r="D215" s="12">
        <f t="shared" si="36"/>
        <v>13.5</v>
      </c>
      <c r="E215" s="70">
        <v>9</v>
      </c>
      <c r="F215" s="70">
        <v>13</v>
      </c>
      <c r="G215" s="70">
        <f t="shared" si="33"/>
        <v>4</v>
      </c>
      <c r="H215" s="9" t="s">
        <v>26</v>
      </c>
      <c r="I215" s="9">
        <v>0</v>
      </c>
      <c r="J215" s="8" t="s">
        <v>29</v>
      </c>
      <c r="K215" s="432">
        <f t="shared" si="32"/>
        <v>553.5</v>
      </c>
      <c r="L215" s="433">
        <f t="shared" si="34"/>
        <v>36</v>
      </c>
      <c r="M215" s="341">
        <f t="shared" si="37"/>
        <v>0</v>
      </c>
      <c r="N215" s="66">
        <f t="shared" si="35"/>
        <v>589.5</v>
      </c>
    </row>
    <row r="216" spans="1:14" ht="15.75" thickBot="1">
      <c r="A216" s="21" t="s">
        <v>9</v>
      </c>
      <c r="B216" s="19">
        <v>8</v>
      </c>
      <c r="C216" s="19">
        <v>21.5</v>
      </c>
      <c r="D216" s="19">
        <f t="shared" si="36"/>
        <v>13.5</v>
      </c>
      <c r="E216" s="56">
        <v>8.5</v>
      </c>
      <c r="F216" s="56">
        <v>14</v>
      </c>
      <c r="G216" s="56">
        <f t="shared" si="33"/>
        <v>5.5</v>
      </c>
      <c r="H216" s="16" t="s">
        <v>26</v>
      </c>
      <c r="I216" s="16">
        <v>0</v>
      </c>
      <c r="J216" s="15" t="s">
        <v>29</v>
      </c>
      <c r="K216" s="409">
        <f t="shared" si="32"/>
        <v>553.5</v>
      </c>
      <c r="L216" s="410">
        <f t="shared" si="34"/>
        <v>49.5</v>
      </c>
      <c r="M216" s="26">
        <f t="shared" si="37"/>
        <v>0</v>
      </c>
      <c r="N216" s="67">
        <f t="shared" si="35"/>
        <v>603</v>
      </c>
    </row>
    <row r="217" spans="1:14" ht="23.25" thickBot="1">
      <c r="A217" s="13" t="s">
        <v>8</v>
      </c>
      <c r="B217" s="12" t="s">
        <v>28</v>
      </c>
      <c r="C217" s="12" t="s">
        <v>28</v>
      </c>
      <c r="D217" s="12">
        <v>0</v>
      </c>
      <c r="E217" s="73">
        <v>0</v>
      </c>
      <c r="F217" s="73">
        <v>0</v>
      </c>
      <c r="G217" s="70">
        <f t="shared" si="33"/>
        <v>0</v>
      </c>
      <c r="H217" s="9" t="s">
        <v>26</v>
      </c>
      <c r="I217" s="9">
        <v>0</v>
      </c>
      <c r="J217" s="8" t="s">
        <v>29</v>
      </c>
      <c r="K217" s="432">
        <f t="shared" si="32"/>
        <v>0</v>
      </c>
      <c r="L217" s="433">
        <f t="shared" si="34"/>
        <v>0</v>
      </c>
      <c r="M217" s="341">
        <f t="shared" si="37"/>
        <v>0</v>
      </c>
      <c r="N217" s="66">
        <f t="shared" si="35"/>
        <v>0</v>
      </c>
    </row>
    <row r="218" spans="1:14" ht="15.75" thickBot="1">
      <c r="A218" s="21" t="s">
        <v>7</v>
      </c>
      <c r="B218" s="19">
        <v>8</v>
      </c>
      <c r="C218" s="19">
        <v>21.5</v>
      </c>
      <c r="D218" s="19">
        <f t="shared" ref="D218:D226" si="38">C218-B218</f>
        <v>13.5</v>
      </c>
      <c r="E218" s="56">
        <v>8.5</v>
      </c>
      <c r="F218" s="56">
        <v>14</v>
      </c>
      <c r="G218" s="56">
        <f t="shared" si="33"/>
        <v>5.5</v>
      </c>
      <c r="H218" s="16" t="s">
        <v>26</v>
      </c>
      <c r="I218" s="16">
        <v>0</v>
      </c>
      <c r="J218" s="15" t="s">
        <v>29</v>
      </c>
      <c r="K218" s="409">
        <f t="shared" si="32"/>
        <v>553.5</v>
      </c>
      <c r="L218" s="410">
        <f t="shared" si="34"/>
        <v>49.5</v>
      </c>
      <c r="M218" s="26">
        <f t="shared" si="37"/>
        <v>0</v>
      </c>
      <c r="N218" s="67">
        <f t="shared" si="35"/>
        <v>603</v>
      </c>
    </row>
    <row r="219" spans="1:14" ht="15.75" thickBot="1">
      <c r="A219" s="13" t="s">
        <v>68</v>
      </c>
      <c r="B219" s="12">
        <v>8</v>
      </c>
      <c r="C219" s="12">
        <v>21.5</v>
      </c>
      <c r="D219" s="12">
        <f t="shared" si="38"/>
        <v>13.5</v>
      </c>
      <c r="E219" s="70">
        <v>9</v>
      </c>
      <c r="F219" s="70">
        <v>13</v>
      </c>
      <c r="G219" s="70">
        <f t="shared" si="33"/>
        <v>4</v>
      </c>
      <c r="H219" s="9" t="s">
        <v>26</v>
      </c>
      <c r="I219" s="9">
        <v>0</v>
      </c>
      <c r="J219" s="8" t="s">
        <v>29</v>
      </c>
      <c r="K219" s="432">
        <f t="shared" si="32"/>
        <v>553.5</v>
      </c>
      <c r="L219" s="433">
        <f t="shared" si="34"/>
        <v>36</v>
      </c>
      <c r="M219" s="341">
        <f t="shared" si="37"/>
        <v>0</v>
      </c>
      <c r="N219" s="66">
        <f t="shared" si="35"/>
        <v>589.5</v>
      </c>
    </row>
    <row r="220" spans="1:14" ht="15.75" thickBot="1">
      <c r="A220" s="21" t="s">
        <v>6</v>
      </c>
      <c r="B220" s="19">
        <v>8</v>
      </c>
      <c r="C220" s="19">
        <v>21.5</v>
      </c>
      <c r="D220" s="19">
        <f t="shared" si="38"/>
        <v>13.5</v>
      </c>
      <c r="E220" s="56">
        <v>8.5</v>
      </c>
      <c r="F220" s="56">
        <v>14</v>
      </c>
      <c r="G220" s="56">
        <f t="shared" si="33"/>
        <v>5.5</v>
      </c>
      <c r="H220" s="16" t="s">
        <v>26</v>
      </c>
      <c r="I220" s="16">
        <v>0</v>
      </c>
      <c r="J220" s="15" t="s">
        <v>29</v>
      </c>
      <c r="K220" s="409">
        <f t="shared" si="32"/>
        <v>553.5</v>
      </c>
      <c r="L220" s="410">
        <f t="shared" si="34"/>
        <v>49.5</v>
      </c>
      <c r="M220" s="26">
        <f t="shared" si="37"/>
        <v>0</v>
      </c>
      <c r="N220" s="67">
        <f t="shared" si="35"/>
        <v>603</v>
      </c>
    </row>
    <row r="221" spans="1:14" ht="15.75" thickBot="1">
      <c r="A221" s="13" t="s">
        <v>5</v>
      </c>
      <c r="B221" s="12">
        <v>8</v>
      </c>
      <c r="C221" s="12">
        <v>21.5</v>
      </c>
      <c r="D221" s="12">
        <f t="shared" si="38"/>
        <v>13.5</v>
      </c>
      <c r="E221" s="70">
        <v>9</v>
      </c>
      <c r="F221" s="73">
        <v>13</v>
      </c>
      <c r="G221" s="70">
        <f t="shared" si="33"/>
        <v>4</v>
      </c>
      <c r="H221" s="9" t="s">
        <v>26</v>
      </c>
      <c r="I221" s="9">
        <v>0</v>
      </c>
      <c r="J221" s="8" t="s">
        <v>29</v>
      </c>
      <c r="K221" s="432">
        <f t="shared" si="32"/>
        <v>553.5</v>
      </c>
      <c r="L221" s="433">
        <f t="shared" si="34"/>
        <v>36</v>
      </c>
      <c r="M221" s="341">
        <f t="shared" si="37"/>
        <v>0</v>
      </c>
      <c r="N221" s="66">
        <f t="shared" si="35"/>
        <v>589.5</v>
      </c>
    </row>
    <row r="222" spans="1:14" ht="15.75" thickBot="1">
      <c r="A222" s="21" t="s">
        <v>4</v>
      </c>
      <c r="B222" s="19">
        <v>8</v>
      </c>
      <c r="C222" s="19">
        <v>21.5</v>
      </c>
      <c r="D222" s="19">
        <f t="shared" si="38"/>
        <v>13.5</v>
      </c>
      <c r="E222" s="56">
        <v>8.5</v>
      </c>
      <c r="F222" s="56">
        <v>14</v>
      </c>
      <c r="G222" s="56">
        <f t="shared" si="33"/>
        <v>5.5</v>
      </c>
      <c r="H222" s="16" t="s">
        <v>26</v>
      </c>
      <c r="I222" s="16">
        <v>0</v>
      </c>
      <c r="J222" s="15" t="s">
        <v>29</v>
      </c>
      <c r="K222" s="409">
        <f t="shared" si="32"/>
        <v>553.5</v>
      </c>
      <c r="L222" s="410">
        <f t="shared" si="34"/>
        <v>49.5</v>
      </c>
      <c r="M222" s="26">
        <f t="shared" si="37"/>
        <v>0</v>
      </c>
      <c r="N222" s="67">
        <f t="shared" si="35"/>
        <v>603</v>
      </c>
    </row>
    <row r="223" spans="1:14" ht="15.75" thickBot="1">
      <c r="A223" s="13" t="s">
        <v>3</v>
      </c>
      <c r="B223" s="12">
        <v>8</v>
      </c>
      <c r="C223" s="12">
        <v>23</v>
      </c>
      <c r="D223" s="318">
        <f t="shared" si="38"/>
        <v>15</v>
      </c>
      <c r="E223" s="70">
        <v>8</v>
      </c>
      <c r="F223" s="70">
        <v>22.5</v>
      </c>
      <c r="G223" s="70">
        <f t="shared" si="33"/>
        <v>14.5</v>
      </c>
      <c r="H223" s="326" t="s">
        <v>26</v>
      </c>
      <c r="I223" s="326">
        <v>0</v>
      </c>
      <c r="J223" s="8" t="s">
        <v>29</v>
      </c>
      <c r="K223" s="432">
        <f t="shared" si="32"/>
        <v>615</v>
      </c>
      <c r="L223" s="433">
        <f t="shared" si="34"/>
        <v>130.5</v>
      </c>
      <c r="M223" s="341">
        <f t="shared" si="37"/>
        <v>0</v>
      </c>
      <c r="N223" s="66">
        <f t="shared" si="35"/>
        <v>745.5</v>
      </c>
    </row>
    <row r="224" spans="1:14" ht="15.75" thickBot="1">
      <c r="A224" s="324" t="s">
        <v>3</v>
      </c>
      <c r="B224" s="318">
        <v>9</v>
      </c>
      <c r="C224" s="12">
        <v>23</v>
      </c>
      <c r="D224" s="318">
        <f t="shared" si="38"/>
        <v>14</v>
      </c>
      <c r="E224" s="325">
        <v>8</v>
      </c>
      <c r="F224" s="325">
        <v>22.5</v>
      </c>
      <c r="G224" s="325">
        <f t="shared" si="33"/>
        <v>14.5</v>
      </c>
      <c r="H224" s="326" t="s">
        <v>26</v>
      </c>
      <c r="I224" s="326">
        <v>0</v>
      </c>
      <c r="J224" s="327" t="s">
        <v>29</v>
      </c>
      <c r="K224" s="432">
        <f t="shared" si="32"/>
        <v>574</v>
      </c>
      <c r="L224" s="433">
        <f t="shared" si="34"/>
        <v>130.5</v>
      </c>
      <c r="M224" s="341">
        <f t="shared" si="37"/>
        <v>0</v>
      </c>
      <c r="N224" s="329">
        <f t="shared" si="35"/>
        <v>704.5</v>
      </c>
    </row>
    <row r="225" spans="1:14" ht="15.75" thickBot="1">
      <c r="A225" s="20" t="s">
        <v>2</v>
      </c>
      <c r="B225" s="19">
        <v>8</v>
      </c>
      <c r="C225" s="19">
        <v>21.5</v>
      </c>
      <c r="D225" s="19">
        <f t="shared" si="38"/>
        <v>13.5</v>
      </c>
      <c r="E225" s="56">
        <v>9</v>
      </c>
      <c r="F225" s="56">
        <v>13</v>
      </c>
      <c r="G225" s="56">
        <f t="shared" si="33"/>
        <v>4</v>
      </c>
      <c r="H225" s="16" t="s">
        <v>26</v>
      </c>
      <c r="I225" s="16">
        <v>0</v>
      </c>
      <c r="J225" s="15" t="s">
        <v>29</v>
      </c>
      <c r="K225" s="409">
        <f t="shared" si="32"/>
        <v>553.5</v>
      </c>
      <c r="L225" s="410">
        <f t="shared" si="34"/>
        <v>36</v>
      </c>
      <c r="M225" s="26">
        <f t="shared" si="37"/>
        <v>0</v>
      </c>
      <c r="N225" s="67">
        <f t="shared" si="35"/>
        <v>589.5</v>
      </c>
    </row>
    <row r="226" spans="1:14" ht="15.75" thickBot="1">
      <c r="A226" s="13" t="s">
        <v>1</v>
      </c>
      <c r="B226" s="318">
        <v>8</v>
      </c>
      <c r="C226" s="12">
        <v>21</v>
      </c>
      <c r="D226" s="318">
        <f t="shared" si="38"/>
        <v>13</v>
      </c>
      <c r="E226" s="70">
        <v>0</v>
      </c>
      <c r="F226" s="73">
        <v>0</v>
      </c>
      <c r="G226" s="70">
        <f t="shared" si="33"/>
        <v>0</v>
      </c>
      <c r="H226" s="9" t="s">
        <v>26</v>
      </c>
      <c r="I226" s="9">
        <v>0</v>
      </c>
      <c r="J226" s="8" t="s">
        <v>29</v>
      </c>
      <c r="K226" s="432">
        <f t="shared" si="32"/>
        <v>533</v>
      </c>
      <c r="L226" s="433">
        <f t="shared" si="34"/>
        <v>0</v>
      </c>
      <c r="M226" s="341">
        <f t="shared" si="37"/>
        <v>0</v>
      </c>
      <c r="N226" s="66">
        <f t="shared" si="35"/>
        <v>533</v>
      </c>
    </row>
    <row r="227" spans="1:14" ht="15.75" thickBot="1">
      <c r="A227" s="7" t="s">
        <v>0</v>
      </c>
      <c r="B227" s="6">
        <v>8</v>
      </c>
      <c r="C227" s="6">
        <v>21.5</v>
      </c>
      <c r="D227" s="6">
        <f>C227-B227</f>
        <v>13.5</v>
      </c>
      <c r="E227" s="323">
        <v>0</v>
      </c>
      <c r="F227" s="323">
        <v>0</v>
      </c>
      <c r="G227" s="323">
        <f>F227-E227</f>
        <v>0</v>
      </c>
      <c r="H227" s="3" t="s">
        <v>26</v>
      </c>
      <c r="I227" s="3">
        <v>0</v>
      </c>
      <c r="J227" s="2" t="s">
        <v>29</v>
      </c>
      <c r="K227" s="409">
        <f t="shared" si="32"/>
        <v>553.5</v>
      </c>
      <c r="L227" s="410">
        <f t="shared" si="34"/>
        <v>0</v>
      </c>
      <c r="M227" s="26">
        <f t="shared" si="37"/>
        <v>0</v>
      </c>
      <c r="N227" s="65">
        <f>SUM(K227:M227)</f>
        <v>553.5</v>
      </c>
    </row>
    <row r="228" spans="1:14" ht="15.75" thickBot="1">
      <c r="A228" s="7" t="s">
        <v>52</v>
      </c>
      <c r="B228" s="6">
        <v>8.5</v>
      </c>
      <c r="C228" s="6">
        <v>22.5</v>
      </c>
      <c r="D228" s="6">
        <f>C228-B228</f>
        <v>14</v>
      </c>
      <c r="E228" s="323">
        <v>8</v>
      </c>
      <c r="F228" s="323">
        <v>14</v>
      </c>
      <c r="G228" s="323">
        <f>F228-E228</f>
        <v>6</v>
      </c>
      <c r="H228" s="3" t="s">
        <v>26</v>
      </c>
      <c r="I228" s="3">
        <v>0</v>
      </c>
      <c r="J228" s="2" t="s">
        <v>29</v>
      </c>
      <c r="K228" s="409">
        <f t="shared" si="32"/>
        <v>574</v>
      </c>
      <c r="L228" s="410">
        <f t="shared" si="34"/>
        <v>54</v>
      </c>
      <c r="M228" s="26">
        <f t="shared" si="37"/>
        <v>0</v>
      </c>
      <c r="N228" s="65">
        <f>SUM(K228:M228)</f>
        <v>628</v>
      </c>
    </row>
    <row r="229" spans="1:14" ht="15.75" thickBot="1">
      <c r="D229" s="46"/>
      <c r="G229" s="317"/>
      <c r="K229" s="374">
        <f>SUM(K206:K228)</f>
        <v>11838.75</v>
      </c>
      <c r="L229" s="63">
        <f>SUM(L206:L228)</f>
        <v>927</v>
      </c>
      <c r="M229" s="62">
        <f>SUM(M208:M228)</f>
        <v>0</v>
      </c>
      <c r="N229" s="131">
        <f>SUM(N206:N228)</f>
        <v>12765.75</v>
      </c>
    </row>
    <row r="230" spans="1:14">
      <c r="D230" s="46"/>
      <c r="G230" s="370"/>
      <c r="K230" s="366"/>
      <c r="L230" s="367"/>
      <c r="M230" s="368"/>
      <c r="N230" s="371"/>
    </row>
    <row r="231" spans="1:14" ht="15.75" thickBot="1">
      <c r="D231" s="46"/>
      <c r="G231" s="370"/>
      <c r="K231" s="366"/>
      <c r="L231" s="367"/>
      <c r="M231" s="368"/>
      <c r="N231" s="371"/>
    </row>
    <row r="232" spans="1:14" ht="15.75" thickBot="1">
      <c r="A232" s="540" t="s">
        <v>78</v>
      </c>
      <c r="B232" s="541"/>
      <c r="C232" s="541"/>
      <c r="D232" s="541"/>
      <c r="E232" s="541"/>
      <c r="F232" s="541"/>
      <c r="G232" s="541"/>
      <c r="H232" s="541"/>
      <c r="I232" s="541"/>
      <c r="J232" s="541"/>
      <c r="K232" s="541"/>
      <c r="L232" s="541"/>
      <c r="M232" s="541"/>
      <c r="N232" s="542"/>
    </row>
    <row r="233" spans="1:14" ht="15.75" thickBot="1">
      <c r="A233" s="543" t="s">
        <v>20</v>
      </c>
      <c r="B233" s="545" t="s">
        <v>37</v>
      </c>
      <c r="C233" s="546"/>
      <c r="D233" s="543" t="s">
        <v>34</v>
      </c>
      <c r="E233" s="547" t="s">
        <v>36</v>
      </c>
      <c r="F233" s="548"/>
      <c r="G233" s="551" t="s">
        <v>34</v>
      </c>
      <c r="H233" s="536" t="s">
        <v>35</v>
      </c>
      <c r="I233" s="536" t="s">
        <v>34</v>
      </c>
      <c r="J233" s="567" t="s">
        <v>33</v>
      </c>
      <c r="K233" s="564" t="s">
        <v>32</v>
      </c>
      <c r="L233" s="565"/>
      <c r="M233" s="566"/>
      <c r="N233" s="538" t="s">
        <v>18</v>
      </c>
    </row>
    <row r="234" spans="1:14" ht="15.75" thickBot="1">
      <c r="A234" s="544"/>
      <c r="B234" s="36" t="s">
        <v>31</v>
      </c>
      <c r="C234" s="35" t="s">
        <v>30</v>
      </c>
      <c r="D234" s="544"/>
      <c r="E234" s="60" t="s">
        <v>31</v>
      </c>
      <c r="F234" s="59" t="s">
        <v>30</v>
      </c>
      <c r="G234" s="552"/>
      <c r="H234" s="553"/>
      <c r="I234" s="553"/>
      <c r="J234" s="539"/>
      <c r="K234" s="33">
        <v>16</v>
      </c>
      <c r="L234" s="32">
        <v>3</v>
      </c>
      <c r="M234" s="31">
        <v>2</v>
      </c>
      <c r="N234" s="539"/>
    </row>
    <row r="235" spans="1:14" ht="15.75" thickBot="1">
      <c r="A235" s="423" t="s">
        <v>57</v>
      </c>
      <c r="B235" s="398">
        <v>8</v>
      </c>
      <c r="C235" s="404">
        <v>15.5</v>
      </c>
      <c r="D235" s="407">
        <f>C235-B235</f>
        <v>7.5</v>
      </c>
      <c r="E235" s="27" t="s">
        <v>26</v>
      </c>
      <c r="F235" s="27" t="s">
        <v>26</v>
      </c>
      <c r="G235" s="27">
        <v>0</v>
      </c>
      <c r="H235" s="16" t="s">
        <v>26</v>
      </c>
      <c r="I235" s="16">
        <v>0</v>
      </c>
      <c r="J235" s="15" t="s">
        <v>29</v>
      </c>
      <c r="K235" s="409">
        <f t="shared" ref="K235:K257" si="39">D235*16</f>
        <v>120</v>
      </c>
      <c r="L235" s="410">
        <f>G235*3</f>
        <v>0</v>
      </c>
      <c r="M235" s="408">
        <f>I235*2</f>
        <v>0</v>
      </c>
      <c r="N235" s="413">
        <f>SUM(K235:M235)</f>
        <v>120</v>
      </c>
    </row>
    <row r="236" spans="1:14" ht="15.75" thickBot="1">
      <c r="A236" s="424" t="s">
        <v>58</v>
      </c>
      <c r="B236" s="411">
        <v>8</v>
      </c>
      <c r="C236" s="12">
        <v>21.5</v>
      </c>
      <c r="D236" s="412">
        <f>C236-B236</f>
        <v>13.5</v>
      </c>
      <c r="E236" s="70">
        <v>8.5</v>
      </c>
      <c r="F236" s="73">
        <v>14</v>
      </c>
      <c r="G236" s="70">
        <f>F236-E236</f>
        <v>5.5</v>
      </c>
      <c r="H236" s="9" t="s">
        <v>26</v>
      </c>
      <c r="I236" s="9">
        <v>0</v>
      </c>
      <c r="J236" s="8" t="s">
        <v>29</v>
      </c>
      <c r="K236" s="432">
        <f t="shared" si="39"/>
        <v>216</v>
      </c>
      <c r="L236" s="433">
        <f t="shared" ref="L236:L257" si="40">G236*3</f>
        <v>16.5</v>
      </c>
      <c r="M236" s="434">
        <f t="shared" ref="M236:M258" si="41">I236*2</f>
        <v>0</v>
      </c>
      <c r="N236" s="66">
        <f>SUM(K236:M236)</f>
        <v>232.5</v>
      </c>
    </row>
    <row r="237" spans="1:14" ht="15.75" thickBot="1">
      <c r="A237" s="30" t="s">
        <v>17</v>
      </c>
      <c r="B237" s="29">
        <v>8</v>
      </c>
      <c r="C237" s="19">
        <v>18.5</v>
      </c>
      <c r="D237" s="28">
        <f>C237-B237</f>
        <v>10.5</v>
      </c>
      <c r="E237" s="157">
        <v>0</v>
      </c>
      <c r="F237" s="157">
        <v>0</v>
      </c>
      <c r="G237" s="157">
        <f t="shared" ref="G237:G255" si="42">F237-E237</f>
        <v>0</v>
      </c>
      <c r="H237" s="26" t="s">
        <v>26</v>
      </c>
      <c r="I237" s="26">
        <v>0</v>
      </c>
      <c r="J237" s="25" t="s">
        <v>29</v>
      </c>
      <c r="K237" s="409">
        <f t="shared" si="39"/>
        <v>168</v>
      </c>
      <c r="L237" s="410">
        <f t="shared" si="40"/>
        <v>0</v>
      </c>
      <c r="M237" s="408">
        <f t="shared" si="41"/>
        <v>0</v>
      </c>
      <c r="N237" s="74">
        <f t="shared" ref="N237:N255" si="43">SUM(K237:M237)</f>
        <v>168</v>
      </c>
    </row>
    <row r="238" spans="1:14" ht="15.75" thickBot="1">
      <c r="A238" s="13" t="s">
        <v>16</v>
      </c>
      <c r="B238" s="12">
        <v>8.25</v>
      </c>
      <c r="C238" s="12">
        <v>20.5</v>
      </c>
      <c r="D238" s="12">
        <f t="shared" ref="D238:D245" si="44">C238-B238</f>
        <v>12.25</v>
      </c>
      <c r="E238" s="391">
        <v>0</v>
      </c>
      <c r="F238" s="391">
        <v>0</v>
      </c>
      <c r="G238" s="70">
        <f t="shared" si="42"/>
        <v>0</v>
      </c>
      <c r="H238" s="9" t="s">
        <v>26</v>
      </c>
      <c r="I238" s="9">
        <v>0</v>
      </c>
      <c r="J238" s="8" t="s">
        <v>29</v>
      </c>
      <c r="K238" s="432">
        <f t="shared" si="39"/>
        <v>196</v>
      </c>
      <c r="L238" s="433">
        <f t="shared" si="40"/>
        <v>0</v>
      </c>
      <c r="M238" s="434">
        <f t="shared" si="41"/>
        <v>0</v>
      </c>
      <c r="N238" s="71">
        <f t="shared" si="43"/>
        <v>196</v>
      </c>
    </row>
    <row r="239" spans="1:14" ht="15.75" thickBot="1">
      <c r="A239" s="21" t="s">
        <v>15</v>
      </c>
      <c r="B239" s="19">
        <v>8</v>
      </c>
      <c r="C239" s="19">
        <v>21.5</v>
      </c>
      <c r="D239" s="19">
        <f t="shared" si="44"/>
        <v>13.5</v>
      </c>
      <c r="E239" s="56">
        <v>9</v>
      </c>
      <c r="F239" s="56">
        <v>13</v>
      </c>
      <c r="G239" s="56">
        <f t="shared" si="42"/>
        <v>4</v>
      </c>
      <c r="H239" s="16" t="s">
        <v>26</v>
      </c>
      <c r="I239" s="16">
        <v>0</v>
      </c>
      <c r="J239" s="15" t="s">
        <v>29</v>
      </c>
      <c r="K239" s="409">
        <f t="shared" si="39"/>
        <v>216</v>
      </c>
      <c r="L239" s="410">
        <f t="shared" si="40"/>
        <v>12</v>
      </c>
      <c r="M239" s="408">
        <f t="shared" si="41"/>
        <v>0</v>
      </c>
      <c r="N239" s="67">
        <f t="shared" si="43"/>
        <v>228</v>
      </c>
    </row>
    <row r="240" spans="1:14" ht="15.75" thickBot="1">
      <c r="A240" s="13" t="s">
        <v>14</v>
      </c>
      <c r="B240" s="12">
        <v>8</v>
      </c>
      <c r="C240" s="12">
        <v>21.5</v>
      </c>
      <c r="D240" s="12">
        <f t="shared" si="44"/>
        <v>13.5</v>
      </c>
      <c r="E240" s="73">
        <v>8.5</v>
      </c>
      <c r="F240" s="73">
        <v>14</v>
      </c>
      <c r="G240" s="70">
        <f t="shared" si="42"/>
        <v>5.5</v>
      </c>
      <c r="H240" s="9" t="s">
        <v>26</v>
      </c>
      <c r="I240" s="9">
        <v>0</v>
      </c>
      <c r="J240" s="8" t="s">
        <v>29</v>
      </c>
      <c r="K240" s="432">
        <f t="shared" si="39"/>
        <v>216</v>
      </c>
      <c r="L240" s="433">
        <f t="shared" si="40"/>
        <v>16.5</v>
      </c>
      <c r="M240" s="434">
        <f t="shared" si="41"/>
        <v>0</v>
      </c>
      <c r="N240" s="66">
        <f t="shared" si="43"/>
        <v>232.5</v>
      </c>
    </row>
    <row r="241" spans="1:14" ht="15.75" thickBot="1">
      <c r="A241" s="21" t="s">
        <v>13</v>
      </c>
      <c r="B241" s="19">
        <v>8</v>
      </c>
      <c r="C241" s="19">
        <v>21.5</v>
      </c>
      <c r="D241" s="19">
        <f t="shared" si="44"/>
        <v>13.5</v>
      </c>
      <c r="E241" s="56">
        <v>8.5</v>
      </c>
      <c r="F241" s="56">
        <v>14</v>
      </c>
      <c r="G241" s="56">
        <f t="shared" si="42"/>
        <v>5.5</v>
      </c>
      <c r="H241" s="16" t="s">
        <v>26</v>
      </c>
      <c r="I241" s="16">
        <v>0</v>
      </c>
      <c r="J241" s="15" t="s">
        <v>29</v>
      </c>
      <c r="K241" s="409">
        <f t="shared" si="39"/>
        <v>216</v>
      </c>
      <c r="L241" s="410">
        <f t="shared" si="40"/>
        <v>16.5</v>
      </c>
      <c r="M241" s="408">
        <f t="shared" si="41"/>
        <v>0</v>
      </c>
      <c r="N241" s="67">
        <f t="shared" si="43"/>
        <v>232.5</v>
      </c>
    </row>
    <row r="242" spans="1:14" ht="15.75" thickBot="1">
      <c r="A242" s="13" t="s">
        <v>12</v>
      </c>
      <c r="B242" s="12">
        <v>8</v>
      </c>
      <c r="C242" s="12">
        <v>21.5</v>
      </c>
      <c r="D242" s="12">
        <f t="shared" si="44"/>
        <v>13.5</v>
      </c>
      <c r="E242" s="70">
        <v>8.5</v>
      </c>
      <c r="F242" s="73">
        <v>14</v>
      </c>
      <c r="G242" s="70">
        <f t="shared" si="42"/>
        <v>5.5</v>
      </c>
      <c r="H242" s="9" t="s">
        <v>26</v>
      </c>
      <c r="I242" s="9">
        <v>0</v>
      </c>
      <c r="J242" s="8" t="s">
        <v>29</v>
      </c>
      <c r="K242" s="432">
        <f t="shared" si="39"/>
        <v>216</v>
      </c>
      <c r="L242" s="433">
        <f t="shared" si="40"/>
        <v>16.5</v>
      </c>
      <c r="M242" s="434">
        <f t="shared" si="41"/>
        <v>0</v>
      </c>
      <c r="N242" s="66">
        <f t="shared" si="43"/>
        <v>232.5</v>
      </c>
    </row>
    <row r="243" spans="1:14" ht="15.75" thickBot="1">
      <c r="A243" s="21" t="s">
        <v>11</v>
      </c>
      <c r="B243" s="19">
        <v>8</v>
      </c>
      <c r="C243" s="19">
        <v>21.5</v>
      </c>
      <c r="D243" s="19">
        <f t="shared" si="44"/>
        <v>13.5</v>
      </c>
      <c r="E243" s="56">
        <v>9</v>
      </c>
      <c r="F243" s="56">
        <v>13</v>
      </c>
      <c r="G243" s="56">
        <f t="shared" si="42"/>
        <v>4</v>
      </c>
      <c r="H243" s="16" t="s">
        <v>26</v>
      </c>
      <c r="I243" s="16">
        <v>0</v>
      </c>
      <c r="J243" s="15" t="s">
        <v>29</v>
      </c>
      <c r="K243" s="409">
        <f t="shared" si="39"/>
        <v>216</v>
      </c>
      <c r="L243" s="410">
        <f t="shared" si="40"/>
        <v>12</v>
      </c>
      <c r="M243" s="408">
        <f t="shared" si="41"/>
        <v>0</v>
      </c>
      <c r="N243" s="67">
        <f t="shared" si="43"/>
        <v>228</v>
      </c>
    </row>
    <row r="244" spans="1:14" ht="15.75" thickBot="1">
      <c r="A244" s="13" t="s">
        <v>10</v>
      </c>
      <c r="B244" s="12">
        <v>8</v>
      </c>
      <c r="C244" s="12">
        <v>21.5</v>
      </c>
      <c r="D244" s="12">
        <f t="shared" si="44"/>
        <v>13.5</v>
      </c>
      <c r="E244" s="70">
        <v>9</v>
      </c>
      <c r="F244" s="70">
        <v>13</v>
      </c>
      <c r="G244" s="70">
        <f t="shared" si="42"/>
        <v>4</v>
      </c>
      <c r="H244" s="9" t="s">
        <v>26</v>
      </c>
      <c r="I244" s="9">
        <v>0</v>
      </c>
      <c r="J244" s="8" t="s">
        <v>29</v>
      </c>
      <c r="K244" s="432">
        <f t="shared" si="39"/>
        <v>216</v>
      </c>
      <c r="L244" s="433">
        <f t="shared" si="40"/>
        <v>12</v>
      </c>
      <c r="M244" s="434">
        <f t="shared" si="41"/>
        <v>0</v>
      </c>
      <c r="N244" s="66">
        <f t="shared" si="43"/>
        <v>228</v>
      </c>
    </row>
    <row r="245" spans="1:14" ht="15.75" thickBot="1">
      <c r="A245" s="21" t="s">
        <v>9</v>
      </c>
      <c r="B245" s="19">
        <v>8</v>
      </c>
      <c r="C245" s="19">
        <v>21.5</v>
      </c>
      <c r="D245" s="19">
        <f t="shared" si="44"/>
        <v>13.5</v>
      </c>
      <c r="E245" s="56">
        <v>8.5</v>
      </c>
      <c r="F245" s="56">
        <v>14</v>
      </c>
      <c r="G245" s="56">
        <f t="shared" si="42"/>
        <v>5.5</v>
      </c>
      <c r="H245" s="16" t="s">
        <v>26</v>
      </c>
      <c r="I245" s="16">
        <v>0</v>
      </c>
      <c r="J245" s="15" t="s">
        <v>29</v>
      </c>
      <c r="K245" s="409">
        <f t="shared" si="39"/>
        <v>216</v>
      </c>
      <c r="L245" s="410">
        <f t="shared" si="40"/>
        <v>16.5</v>
      </c>
      <c r="M245" s="408">
        <f t="shared" si="41"/>
        <v>0</v>
      </c>
      <c r="N245" s="67">
        <f t="shared" si="43"/>
        <v>232.5</v>
      </c>
    </row>
    <row r="246" spans="1:14" ht="23.25" thickBot="1">
      <c r="A246" s="13" t="s">
        <v>8</v>
      </c>
      <c r="B246" s="12" t="s">
        <v>28</v>
      </c>
      <c r="C246" s="12" t="s">
        <v>28</v>
      </c>
      <c r="D246" s="12">
        <v>0</v>
      </c>
      <c r="E246" s="73">
        <v>0</v>
      </c>
      <c r="F246" s="73">
        <v>0</v>
      </c>
      <c r="G246" s="70">
        <f t="shared" si="42"/>
        <v>0</v>
      </c>
      <c r="H246" s="9" t="s">
        <v>26</v>
      </c>
      <c r="I246" s="9">
        <v>0</v>
      </c>
      <c r="J246" s="8" t="s">
        <v>29</v>
      </c>
      <c r="K246" s="432">
        <f t="shared" si="39"/>
        <v>0</v>
      </c>
      <c r="L246" s="433">
        <f t="shared" si="40"/>
        <v>0</v>
      </c>
      <c r="M246" s="434">
        <f t="shared" si="41"/>
        <v>0</v>
      </c>
      <c r="N246" s="66">
        <f t="shared" si="43"/>
        <v>0</v>
      </c>
    </row>
    <row r="247" spans="1:14" ht="15.75" thickBot="1">
      <c r="A247" s="21" t="s">
        <v>7</v>
      </c>
      <c r="B247" s="19">
        <v>8</v>
      </c>
      <c r="C247" s="19">
        <v>21.5</v>
      </c>
      <c r="D247" s="19">
        <f t="shared" ref="D247:D255" si="45">C247-B247</f>
        <v>13.5</v>
      </c>
      <c r="E247" s="56">
        <v>8.5</v>
      </c>
      <c r="F247" s="56">
        <v>14</v>
      </c>
      <c r="G247" s="56">
        <f t="shared" si="42"/>
        <v>5.5</v>
      </c>
      <c r="H247" s="16" t="s">
        <v>26</v>
      </c>
      <c r="I247" s="16">
        <v>0</v>
      </c>
      <c r="J247" s="15" t="s">
        <v>29</v>
      </c>
      <c r="K247" s="409">
        <f t="shared" si="39"/>
        <v>216</v>
      </c>
      <c r="L247" s="410">
        <f t="shared" si="40"/>
        <v>16.5</v>
      </c>
      <c r="M247" s="408">
        <f t="shared" si="41"/>
        <v>0</v>
      </c>
      <c r="N247" s="67">
        <f t="shared" si="43"/>
        <v>232.5</v>
      </c>
    </row>
    <row r="248" spans="1:14" ht="15.75" thickBot="1">
      <c r="A248" s="13" t="s">
        <v>68</v>
      </c>
      <c r="B248" s="12">
        <v>8</v>
      </c>
      <c r="C248" s="12">
        <v>21.5</v>
      </c>
      <c r="D248" s="12">
        <f t="shared" si="45"/>
        <v>13.5</v>
      </c>
      <c r="E248" s="70">
        <v>9</v>
      </c>
      <c r="F248" s="70">
        <v>13</v>
      </c>
      <c r="G248" s="70">
        <f t="shared" si="42"/>
        <v>4</v>
      </c>
      <c r="H248" s="9" t="s">
        <v>26</v>
      </c>
      <c r="I248" s="9">
        <v>0</v>
      </c>
      <c r="J248" s="8" t="s">
        <v>29</v>
      </c>
      <c r="K248" s="432">
        <f t="shared" si="39"/>
        <v>216</v>
      </c>
      <c r="L248" s="433">
        <f t="shared" si="40"/>
        <v>12</v>
      </c>
      <c r="M248" s="434">
        <f t="shared" si="41"/>
        <v>0</v>
      </c>
      <c r="N248" s="66">
        <f t="shared" si="43"/>
        <v>228</v>
      </c>
    </row>
    <row r="249" spans="1:14" ht="15.75" thickBot="1">
      <c r="A249" s="21" t="s">
        <v>6</v>
      </c>
      <c r="B249" s="19">
        <v>8</v>
      </c>
      <c r="C249" s="19">
        <v>21.5</v>
      </c>
      <c r="D249" s="19">
        <f t="shared" si="45"/>
        <v>13.5</v>
      </c>
      <c r="E249" s="56">
        <v>8.5</v>
      </c>
      <c r="F249" s="56">
        <v>14</v>
      </c>
      <c r="G249" s="56">
        <f t="shared" si="42"/>
        <v>5.5</v>
      </c>
      <c r="H249" s="16" t="s">
        <v>26</v>
      </c>
      <c r="I249" s="16">
        <v>0</v>
      </c>
      <c r="J249" s="15" t="s">
        <v>29</v>
      </c>
      <c r="K249" s="409">
        <f t="shared" si="39"/>
        <v>216</v>
      </c>
      <c r="L249" s="410">
        <f t="shared" si="40"/>
        <v>16.5</v>
      </c>
      <c r="M249" s="408">
        <f t="shared" si="41"/>
        <v>0</v>
      </c>
      <c r="N249" s="67">
        <f t="shared" si="43"/>
        <v>232.5</v>
      </c>
    </row>
    <row r="250" spans="1:14" ht="15.75" thickBot="1">
      <c r="A250" s="13" t="s">
        <v>5</v>
      </c>
      <c r="B250" s="12">
        <v>8</v>
      </c>
      <c r="C250" s="12">
        <v>21.5</v>
      </c>
      <c r="D250" s="12">
        <f t="shared" si="45"/>
        <v>13.5</v>
      </c>
      <c r="E250" s="70">
        <v>9</v>
      </c>
      <c r="F250" s="73">
        <v>13</v>
      </c>
      <c r="G250" s="70">
        <f t="shared" si="42"/>
        <v>4</v>
      </c>
      <c r="H250" s="9" t="s">
        <v>26</v>
      </c>
      <c r="I250" s="9">
        <v>0</v>
      </c>
      <c r="J250" s="8" t="s">
        <v>29</v>
      </c>
      <c r="K250" s="432">
        <f t="shared" si="39"/>
        <v>216</v>
      </c>
      <c r="L250" s="433">
        <f t="shared" si="40"/>
        <v>12</v>
      </c>
      <c r="M250" s="434">
        <f t="shared" si="41"/>
        <v>0</v>
      </c>
      <c r="N250" s="66">
        <f t="shared" si="43"/>
        <v>228</v>
      </c>
    </row>
    <row r="251" spans="1:14" ht="15.75" thickBot="1">
      <c r="A251" s="21" t="s">
        <v>4</v>
      </c>
      <c r="B251" s="19">
        <v>8</v>
      </c>
      <c r="C251" s="19">
        <v>21.5</v>
      </c>
      <c r="D251" s="19">
        <f t="shared" si="45"/>
        <v>13.5</v>
      </c>
      <c r="E251" s="56">
        <v>8.5</v>
      </c>
      <c r="F251" s="56">
        <v>14</v>
      </c>
      <c r="G251" s="56">
        <f t="shared" si="42"/>
        <v>5.5</v>
      </c>
      <c r="H251" s="16" t="s">
        <v>26</v>
      </c>
      <c r="I251" s="16">
        <v>0</v>
      </c>
      <c r="J251" s="15" t="s">
        <v>29</v>
      </c>
      <c r="K251" s="409">
        <f t="shared" si="39"/>
        <v>216</v>
      </c>
      <c r="L251" s="410">
        <f t="shared" si="40"/>
        <v>16.5</v>
      </c>
      <c r="M251" s="408">
        <f t="shared" si="41"/>
        <v>0</v>
      </c>
      <c r="N251" s="67">
        <f t="shared" si="43"/>
        <v>232.5</v>
      </c>
    </row>
    <row r="252" spans="1:14" ht="15.75" thickBot="1">
      <c r="A252" s="13" t="s">
        <v>3</v>
      </c>
      <c r="B252" s="12">
        <v>8</v>
      </c>
      <c r="C252" s="12">
        <v>23</v>
      </c>
      <c r="D252" s="318">
        <f t="shared" si="45"/>
        <v>15</v>
      </c>
      <c r="E252" s="70">
        <v>8</v>
      </c>
      <c r="F252" s="70">
        <v>22.5</v>
      </c>
      <c r="G252" s="70">
        <f t="shared" si="42"/>
        <v>14.5</v>
      </c>
      <c r="H252" s="326" t="s">
        <v>26</v>
      </c>
      <c r="I252" s="326">
        <v>0</v>
      </c>
      <c r="J252" s="8" t="s">
        <v>29</v>
      </c>
      <c r="K252" s="432">
        <f t="shared" si="39"/>
        <v>240</v>
      </c>
      <c r="L252" s="433">
        <f t="shared" si="40"/>
        <v>43.5</v>
      </c>
      <c r="M252" s="434">
        <f t="shared" si="41"/>
        <v>0</v>
      </c>
      <c r="N252" s="66">
        <f t="shared" si="43"/>
        <v>283.5</v>
      </c>
    </row>
    <row r="253" spans="1:14" ht="15.75" thickBot="1">
      <c r="A253" s="324" t="s">
        <v>3</v>
      </c>
      <c r="B253" s="318">
        <v>9</v>
      </c>
      <c r="C253" s="318">
        <v>23</v>
      </c>
      <c r="D253" s="318">
        <f t="shared" si="45"/>
        <v>14</v>
      </c>
      <c r="E253" s="325">
        <v>8</v>
      </c>
      <c r="F253" s="325">
        <v>22.5</v>
      </c>
      <c r="G253" s="325">
        <f t="shared" si="42"/>
        <v>14.5</v>
      </c>
      <c r="H253" s="326" t="s">
        <v>26</v>
      </c>
      <c r="I253" s="326">
        <v>0</v>
      </c>
      <c r="J253" s="327" t="s">
        <v>29</v>
      </c>
      <c r="K253" s="432">
        <f t="shared" si="39"/>
        <v>224</v>
      </c>
      <c r="L253" s="433">
        <f t="shared" si="40"/>
        <v>43.5</v>
      </c>
      <c r="M253" s="434">
        <f t="shared" si="41"/>
        <v>0</v>
      </c>
      <c r="N253" s="329">
        <f t="shared" si="43"/>
        <v>267.5</v>
      </c>
    </row>
    <row r="254" spans="1:14" ht="15.75" thickBot="1">
      <c r="A254" s="20" t="s">
        <v>2</v>
      </c>
      <c r="B254" s="19">
        <v>8</v>
      </c>
      <c r="C254" s="19">
        <v>21.5</v>
      </c>
      <c r="D254" s="19">
        <f t="shared" si="45"/>
        <v>13.5</v>
      </c>
      <c r="E254" s="56">
        <v>9</v>
      </c>
      <c r="F254" s="56">
        <v>13</v>
      </c>
      <c r="G254" s="56">
        <f t="shared" si="42"/>
        <v>4</v>
      </c>
      <c r="H254" s="16" t="s">
        <v>26</v>
      </c>
      <c r="I254" s="16">
        <v>0</v>
      </c>
      <c r="J254" s="15" t="s">
        <v>29</v>
      </c>
      <c r="K254" s="409">
        <f t="shared" si="39"/>
        <v>216</v>
      </c>
      <c r="L254" s="410">
        <f t="shared" si="40"/>
        <v>12</v>
      </c>
      <c r="M254" s="408">
        <f t="shared" si="41"/>
        <v>0</v>
      </c>
      <c r="N254" s="67">
        <f t="shared" si="43"/>
        <v>228</v>
      </c>
    </row>
    <row r="255" spans="1:14" ht="15.75" thickBot="1">
      <c r="A255" s="13" t="s">
        <v>1</v>
      </c>
      <c r="B255" s="318">
        <v>8</v>
      </c>
      <c r="C255" s="12">
        <v>21</v>
      </c>
      <c r="D255" s="318">
        <f t="shared" si="45"/>
        <v>13</v>
      </c>
      <c r="E255" s="70">
        <v>0</v>
      </c>
      <c r="F255" s="73">
        <v>0</v>
      </c>
      <c r="G255" s="70">
        <f t="shared" si="42"/>
        <v>0</v>
      </c>
      <c r="H255" s="9" t="s">
        <v>26</v>
      </c>
      <c r="I255" s="9">
        <v>0</v>
      </c>
      <c r="J255" s="8" t="s">
        <v>29</v>
      </c>
      <c r="K255" s="432">
        <f t="shared" si="39"/>
        <v>208</v>
      </c>
      <c r="L255" s="433">
        <f t="shared" si="40"/>
        <v>0</v>
      </c>
      <c r="M255" s="434">
        <f t="shared" si="41"/>
        <v>0</v>
      </c>
      <c r="N255" s="66">
        <f t="shared" si="43"/>
        <v>208</v>
      </c>
    </row>
    <row r="256" spans="1:14" ht="15.75" thickBot="1">
      <c r="A256" s="7" t="s">
        <v>0</v>
      </c>
      <c r="B256" s="6">
        <v>8</v>
      </c>
      <c r="C256" s="6">
        <v>21.5</v>
      </c>
      <c r="D256" s="6">
        <f>C256-B256</f>
        <v>13.5</v>
      </c>
      <c r="E256" s="323">
        <v>0</v>
      </c>
      <c r="F256" s="323">
        <v>0</v>
      </c>
      <c r="G256" s="323">
        <f>F256-E256</f>
        <v>0</v>
      </c>
      <c r="H256" s="3" t="s">
        <v>26</v>
      </c>
      <c r="I256" s="3">
        <v>0</v>
      </c>
      <c r="J256" s="2" t="s">
        <v>29</v>
      </c>
      <c r="K256" s="409">
        <f t="shared" si="39"/>
        <v>216</v>
      </c>
      <c r="L256" s="410">
        <f t="shared" si="40"/>
        <v>0</v>
      </c>
      <c r="M256" s="408">
        <f t="shared" si="41"/>
        <v>0</v>
      </c>
      <c r="N256" s="65">
        <f>SUM(K256:M256)</f>
        <v>216</v>
      </c>
    </row>
    <row r="257" spans="1:14" ht="15.75" thickBot="1">
      <c r="A257" s="7" t="s">
        <v>52</v>
      </c>
      <c r="B257" s="6">
        <v>8.5</v>
      </c>
      <c r="C257" s="6">
        <v>22.5</v>
      </c>
      <c r="D257" s="6">
        <f>C257-B257</f>
        <v>14</v>
      </c>
      <c r="E257" s="323">
        <v>8</v>
      </c>
      <c r="F257" s="323">
        <v>14</v>
      </c>
      <c r="G257" s="323">
        <f>F257-E257</f>
        <v>6</v>
      </c>
      <c r="H257" s="3" t="s">
        <v>26</v>
      </c>
      <c r="I257" s="3">
        <v>0</v>
      </c>
      <c r="J257" s="2" t="s">
        <v>29</v>
      </c>
      <c r="K257" s="409">
        <f t="shared" si="39"/>
        <v>224</v>
      </c>
      <c r="L257" s="410">
        <f t="shared" si="40"/>
        <v>18</v>
      </c>
      <c r="M257" s="408">
        <f t="shared" si="41"/>
        <v>0</v>
      </c>
      <c r="N257" s="65">
        <f>SUM(K257:M257)</f>
        <v>242</v>
      </c>
    </row>
    <row r="258" spans="1:14" ht="15.75" thickBot="1">
      <c r="D258" s="46"/>
      <c r="K258" s="374">
        <f>SUM(K235:K257)</f>
        <v>4620</v>
      </c>
      <c r="L258" s="374">
        <f>SUM(L235:L257)</f>
        <v>309</v>
      </c>
      <c r="M258" s="434">
        <f t="shared" si="41"/>
        <v>0</v>
      </c>
      <c r="N258" s="375">
        <f>SUM(N235:N257)</f>
        <v>4929</v>
      </c>
    </row>
    <row r="259" spans="1:14" ht="15.75" thickBot="1"/>
    <row r="260" spans="1:14" ht="15.75" thickBot="1">
      <c r="A260" s="540" t="s">
        <v>54</v>
      </c>
      <c r="B260" s="541"/>
      <c r="C260" s="541"/>
      <c r="D260" s="541"/>
      <c r="E260" s="541"/>
      <c r="F260" s="541"/>
      <c r="G260" s="541"/>
      <c r="H260" s="541"/>
      <c r="I260" s="541"/>
      <c r="J260" s="541"/>
      <c r="K260" s="541"/>
      <c r="L260" s="541"/>
      <c r="M260" s="541"/>
      <c r="N260" s="542"/>
    </row>
    <row r="261" spans="1:14" ht="15.75" customHeight="1" thickBot="1">
      <c r="A261" s="543" t="s">
        <v>20</v>
      </c>
      <c r="B261" s="545" t="s">
        <v>37</v>
      </c>
      <c r="C261" s="546"/>
      <c r="D261" s="543" t="s">
        <v>34</v>
      </c>
      <c r="E261" s="547" t="s">
        <v>36</v>
      </c>
      <c r="F261" s="548"/>
      <c r="G261" s="551" t="s">
        <v>34</v>
      </c>
      <c r="H261" s="536" t="s">
        <v>35</v>
      </c>
      <c r="I261" s="536" t="s">
        <v>34</v>
      </c>
      <c r="J261" s="549" t="s">
        <v>33</v>
      </c>
      <c r="K261" s="557" t="s">
        <v>32</v>
      </c>
      <c r="L261" s="558"/>
      <c r="M261" s="559"/>
      <c r="N261" s="560" t="s">
        <v>18</v>
      </c>
    </row>
    <row r="262" spans="1:14" ht="15.75" customHeight="1" thickBot="1">
      <c r="A262" s="544"/>
      <c r="B262" s="36" t="s">
        <v>31</v>
      </c>
      <c r="C262" s="35" t="s">
        <v>30</v>
      </c>
      <c r="D262" s="544"/>
      <c r="E262" s="60" t="s">
        <v>31</v>
      </c>
      <c r="F262" s="59" t="s">
        <v>30</v>
      </c>
      <c r="G262" s="552"/>
      <c r="H262" s="553"/>
      <c r="I262" s="553"/>
      <c r="J262" s="539"/>
      <c r="K262" s="331">
        <v>4</v>
      </c>
      <c r="L262" s="332">
        <v>1</v>
      </c>
      <c r="M262" s="333">
        <v>1</v>
      </c>
      <c r="N262" s="561"/>
    </row>
    <row r="263" spans="1:14" ht="15.75" thickBot="1">
      <c r="A263" s="423" t="s">
        <v>57</v>
      </c>
      <c r="B263" s="19" t="s">
        <v>28</v>
      </c>
      <c r="C263" s="19" t="s">
        <v>28</v>
      </c>
      <c r="D263" s="18">
        <v>0</v>
      </c>
      <c r="E263" s="17" t="s">
        <v>26</v>
      </c>
      <c r="F263" s="17" t="s">
        <v>26</v>
      </c>
      <c r="G263" s="17">
        <v>0</v>
      </c>
      <c r="H263" s="16" t="s">
        <v>26</v>
      </c>
      <c r="I263" s="16">
        <v>0</v>
      </c>
      <c r="J263" s="15" t="s">
        <v>29</v>
      </c>
      <c r="K263" s="409">
        <f>D263*41</f>
        <v>0</v>
      </c>
      <c r="L263" s="410">
        <f>G263*8</f>
        <v>0</v>
      </c>
      <c r="M263" s="408">
        <f>I263*8</f>
        <v>0</v>
      </c>
      <c r="N263" s="24">
        <f>SUM(K263:M263)</f>
        <v>0</v>
      </c>
    </row>
    <row r="264" spans="1:14" ht="15.75" thickBot="1">
      <c r="A264" s="424" t="s">
        <v>58</v>
      </c>
      <c r="B264" s="12" t="s">
        <v>28</v>
      </c>
      <c r="C264" s="12" t="s">
        <v>28</v>
      </c>
      <c r="D264" s="22">
        <v>0</v>
      </c>
      <c r="E264" s="23" t="s">
        <v>26</v>
      </c>
      <c r="F264" s="23" t="s">
        <v>26</v>
      </c>
      <c r="G264" s="10">
        <v>0</v>
      </c>
      <c r="H264" s="9" t="s">
        <v>26</v>
      </c>
      <c r="I264" s="9">
        <v>0</v>
      </c>
      <c r="J264" s="8" t="s">
        <v>29</v>
      </c>
      <c r="K264" s="432">
        <f>D264*41</f>
        <v>0</v>
      </c>
      <c r="L264" s="433">
        <f>G264*9</f>
        <v>0</v>
      </c>
      <c r="M264" s="434">
        <f>I264*8</f>
        <v>0</v>
      </c>
      <c r="N264" s="82">
        <f>SUM(K264:M264)</f>
        <v>0</v>
      </c>
    </row>
    <row r="265" spans="1:14" ht="15.75" thickBot="1">
      <c r="A265" s="30" t="s">
        <v>17</v>
      </c>
      <c r="B265" s="29">
        <v>8</v>
      </c>
      <c r="C265" s="29">
        <v>15</v>
      </c>
      <c r="D265" s="28">
        <f>C265-B265</f>
        <v>7</v>
      </c>
      <c r="E265" s="27" t="s">
        <v>26</v>
      </c>
      <c r="F265" s="27" t="s">
        <v>26</v>
      </c>
      <c r="G265" s="27">
        <v>0</v>
      </c>
      <c r="H265" s="26" t="s">
        <v>26</v>
      </c>
      <c r="I265" s="26">
        <v>0</v>
      </c>
      <c r="J265" s="25" t="s">
        <v>25</v>
      </c>
      <c r="K265" s="372">
        <f>D265*4</f>
        <v>28</v>
      </c>
      <c r="L265" s="338">
        <f>G265*1</f>
        <v>0</v>
      </c>
      <c r="M265" s="58">
        <v>0</v>
      </c>
      <c r="N265" s="57">
        <f t="shared" ref="N265:N285" si="46">SUM(K265:M265)</f>
        <v>28</v>
      </c>
    </row>
    <row r="266" spans="1:14" ht="15.75" thickBot="1">
      <c r="A266" s="13" t="s">
        <v>16</v>
      </c>
      <c r="B266" s="12" t="s">
        <v>28</v>
      </c>
      <c r="C266" s="12" t="s">
        <v>28</v>
      </c>
      <c r="D266" s="22">
        <v>0</v>
      </c>
      <c r="E266" s="23" t="s">
        <v>26</v>
      </c>
      <c r="F266" s="23" t="s">
        <v>26</v>
      </c>
      <c r="G266" s="10">
        <v>0</v>
      </c>
      <c r="H266" s="9" t="s">
        <v>26</v>
      </c>
      <c r="I266" s="9">
        <v>0</v>
      </c>
      <c r="J266" s="8" t="s">
        <v>27</v>
      </c>
      <c r="K266" s="334">
        <f t="shared" ref="K266:K285" si="47">D266*4</f>
        <v>0</v>
      </c>
      <c r="L266" s="328">
        <f t="shared" ref="L266:L285" si="48">G266*1</f>
        <v>0</v>
      </c>
      <c r="M266" s="51">
        <v>0</v>
      </c>
      <c r="N266" s="50">
        <f t="shared" si="46"/>
        <v>0</v>
      </c>
    </row>
    <row r="267" spans="1:14" ht="15.75" thickBot="1">
      <c r="A267" s="21" t="s">
        <v>15</v>
      </c>
      <c r="B267" s="19" t="s">
        <v>28</v>
      </c>
      <c r="C267" s="19" t="s">
        <v>28</v>
      </c>
      <c r="D267" s="18">
        <v>0</v>
      </c>
      <c r="E267" s="17" t="s">
        <v>26</v>
      </c>
      <c r="F267" s="17" t="s">
        <v>26</v>
      </c>
      <c r="G267" s="17">
        <v>0</v>
      </c>
      <c r="H267" s="16" t="s">
        <v>26</v>
      </c>
      <c r="I267" s="16">
        <v>0</v>
      </c>
      <c r="J267" s="15" t="s">
        <v>27</v>
      </c>
      <c r="K267" s="372">
        <f t="shared" si="47"/>
        <v>0</v>
      </c>
      <c r="L267" s="338">
        <f t="shared" si="48"/>
        <v>0</v>
      </c>
      <c r="M267" s="54">
        <v>0</v>
      </c>
      <c r="N267" s="53">
        <f t="shared" si="46"/>
        <v>0</v>
      </c>
    </row>
    <row r="268" spans="1:14" ht="15.75" thickBot="1">
      <c r="A268" s="13" t="s">
        <v>14</v>
      </c>
      <c r="B268" s="12" t="s">
        <v>28</v>
      </c>
      <c r="C268" s="12" t="s">
        <v>28</v>
      </c>
      <c r="D268" s="22">
        <v>0</v>
      </c>
      <c r="E268" s="23" t="s">
        <v>26</v>
      </c>
      <c r="F268" s="23" t="s">
        <v>26</v>
      </c>
      <c r="G268" s="10">
        <v>0</v>
      </c>
      <c r="H268" s="9" t="s">
        <v>26</v>
      </c>
      <c r="I268" s="9">
        <v>0</v>
      </c>
      <c r="J268" s="8" t="s">
        <v>27</v>
      </c>
      <c r="K268" s="334">
        <f t="shared" si="47"/>
        <v>0</v>
      </c>
      <c r="L268" s="328">
        <f t="shared" si="48"/>
        <v>0</v>
      </c>
      <c r="M268" s="51">
        <v>0</v>
      </c>
      <c r="N268" s="50">
        <f t="shared" si="46"/>
        <v>0</v>
      </c>
    </row>
    <row r="269" spans="1:14" ht="15.75" thickBot="1">
      <c r="A269" s="21" t="s">
        <v>13</v>
      </c>
      <c r="B269" s="19">
        <v>8</v>
      </c>
      <c r="C269" s="19">
        <v>21.5</v>
      </c>
      <c r="D269" s="18">
        <f>C269-B269</f>
        <v>13.5</v>
      </c>
      <c r="E269" s="17" t="s">
        <v>26</v>
      </c>
      <c r="F269" s="17" t="s">
        <v>26</v>
      </c>
      <c r="G269" s="17">
        <v>0</v>
      </c>
      <c r="H269" s="16" t="s">
        <v>26</v>
      </c>
      <c r="I269" s="16">
        <v>0</v>
      </c>
      <c r="J269" s="15" t="s">
        <v>25</v>
      </c>
      <c r="K269" s="372">
        <f t="shared" si="47"/>
        <v>54</v>
      </c>
      <c r="L269" s="338">
        <f t="shared" si="48"/>
        <v>0</v>
      </c>
      <c r="M269" s="54">
        <v>0</v>
      </c>
      <c r="N269" s="53">
        <f t="shared" si="46"/>
        <v>54</v>
      </c>
    </row>
    <row r="270" spans="1:14" ht="15.75" thickBot="1">
      <c r="A270" s="13" t="s">
        <v>12</v>
      </c>
      <c r="B270" s="12">
        <v>8</v>
      </c>
      <c r="C270" s="12">
        <v>15</v>
      </c>
      <c r="D270" s="22">
        <f>C270-B270</f>
        <v>7</v>
      </c>
      <c r="E270" s="10" t="s">
        <v>26</v>
      </c>
      <c r="F270" s="10" t="s">
        <v>26</v>
      </c>
      <c r="G270" s="10">
        <v>0</v>
      </c>
      <c r="H270" s="9" t="s">
        <v>26</v>
      </c>
      <c r="I270" s="9">
        <v>0</v>
      </c>
      <c r="J270" s="8" t="s">
        <v>25</v>
      </c>
      <c r="K270" s="334">
        <f t="shared" si="47"/>
        <v>28</v>
      </c>
      <c r="L270" s="328">
        <f t="shared" si="48"/>
        <v>0</v>
      </c>
      <c r="M270" s="51">
        <v>0</v>
      </c>
      <c r="N270" s="50">
        <f t="shared" si="46"/>
        <v>28</v>
      </c>
    </row>
    <row r="271" spans="1:14" ht="15.75" thickBot="1">
      <c r="A271" s="21" t="s">
        <v>11</v>
      </c>
      <c r="B271" s="19">
        <v>8</v>
      </c>
      <c r="C271" s="19">
        <v>14.5</v>
      </c>
      <c r="D271" s="18">
        <f>C271-B271</f>
        <v>6.5</v>
      </c>
      <c r="E271" s="17" t="s">
        <v>26</v>
      </c>
      <c r="F271" s="17" t="s">
        <v>26</v>
      </c>
      <c r="G271" s="17">
        <v>0</v>
      </c>
      <c r="H271" s="16" t="s">
        <v>26</v>
      </c>
      <c r="I271" s="16">
        <v>0</v>
      </c>
      <c r="J271" s="15" t="s">
        <v>25</v>
      </c>
      <c r="K271" s="372">
        <f t="shared" si="47"/>
        <v>26</v>
      </c>
      <c r="L271" s="338">
        <f t="shared" si="48"/>
        <v>0</v>
      </c>
      <c r="M271" s="54">
        <v>0</v>
      </c>
      <c r="N271" s="53">
        <f t="shared" si="46"/>
        <v>26</v>
      </c>
    </row>
    <row r="272" spans="1:14" ht="15.75" thickBot="1">
      <c r="A272" s="13" t="s">
        <v>10</v>
      </c>
      <c r="B272" s="12" t="s">
        <v>28</v>
      </c>
      <c r="C272" s="12" t="s">
        <v>28</v>
      </c>
      <c r="D272" s="22">
        <v>0</v>
      </c>
      <c r="E272" s="23" t="s">
        <v>26</v>
      </c>
      <c r="F272" s="23" t="s">
        <v>26</v>
      </c>
      <c r="G272" s="10">
        <v>0</v>
      </c>
      <c r="H272" s="9" t="s">
        <v>26</v>
      </c>
      <c r="I272" s="9">
        <v>0</v>
      </c>
      <c r="J272" s="8" t="s">
        <v>27</v>
      </c>
      <c r="K272" s="334">
        <f t="shared" si="47"/>
        <v>0</v>
      </c>
      <c r="L272" s="328">
        <f t="shared" si="48"/>
        <v>0</v>
      </c>
      <c r="M272" s="51">
        <v>0</v>
      </c>
      <c r="N272" s="50">
        <f t="shared" si="46"/>
        <v>0</v>
      </c>
    </row>
    <row r="273" spans="1:14" ht="15.75" thickBot="1">
      <c r="A273" s="21" t="s">
        <v>9</v>
      </c>
      <c r="B273" s="19" t="s">
        <v>28</v>
      </c>
      <c r="C273" s="19" t="s">
        <v>28</v>
      </c>
      <c r="D273" s="18">
        <v>0</v>
      </c>
      <c r="E273" s="17" t="s">
        <v>26</v>
      </c>
      <c r="F273" s="17" t="s">
        <v>26</v>
      </c>
      <c r="G273" s="17">
        <v>0</v>
      </c>
      <c r="H273" s="16" t="s">
        <v>26</v>
      </c>
      <c r="I273" s="16">
        <v>0</v>
      </c>
      <c r="J273" s="15" t="s">
        <v>27</v>
      </c>
      <c r="K273" s="372">
        <f t="shared" si="47"/>
        <v>0</v>
      </c>
      <c r="L273" s="338">
        <f t="shared" si="48"/>
        <v>0</v>
      </c>
      <c r="M273" s="54">
        <v>0</v>
      </c>
      <c r="N273" s="53">
        <f t="shared" si="46"/>
        <v>0</v>
      </c>
    </row>
    <row r="274" spans="1:14" ht="23.25" thickBot="1">
      <c r="A274" s="13" t="s">
        <v>8</v>
      </c>
      <c r="B274" s="12" t="s">
        <v>28</v>
      </c>
      <c r="C274" s="12" t="s">
        <v>28</v>
      </c>
      <c r="D274" s="22">
        <v>0</v>
      </c>
      <c r="E274" s="10" t="s">
        <v>26</v>
      </c>
      <c r="F274" s="10" t="s">
        <v>26</v>
      </c>
      <c r="G274" s="10">
        <v>0</v>
      </c>
      <c r="H274" s="9" t="s">
        <v>26</v>
      </c>
      <c r="I274" s="9">
        <v>0</v>
      </c>
      <c r="J274" s="8" t="s">
        <v>27</v>
      </c>
      <c r="K274" s="334">
        <f t="shared" si="47"/>
        <v>0</v>
      </c>
      <c r="L274" s="328">
        <f t="shared" si="48"/>
        <v>0</v>
      </c>
      <c r="M274" s="51">
        <v>0</v>
      </c>
      <c r="N274" s="50">
        <f t="shared" si="46"/>
        <v>0</v>
      </c>
    </row>
    <row r="275" spans="1:14" ht="15.75" thickBot="1">
      <c r="A275" s="21" t="s">
        <v>7</v>
      </c>
      <c r="B275" s="19">
        <v>8</v>
      </c>
      <c r="C275" s="19">
        <v>21.5</v>
      </c>
      <c r="D275" s="18">
        <f>C275-B275</f>
        <v>13.5</v>
      </c>
      <c r="E275" s="56">
        <v>8.5</v>
      </c>
      <c r="F275" s="56">
        <v>14</v>
      </c>
      <c r="G275" s="336">
        <f>F275-E275</f>
        <v>5.5</v>
      </c>
      <c r="H275" s="16" t="s">
        <v>26</v>
      </c>
      <c r="I275" s="16">
        <v>0</v>
      </c>
      <c r="J275" s="15" t="s">
        <v>29</v>
      </c>
      <c r="K275" s="372">
        <f t="shared" si="47"/>
        <v>54</v>
      </c>
      <c r="L275" s="338">
        <f t="shared" si="48"/>
        <v>5.5</v>
      </c>
      <c r="M275" s="54">
        <v>0</v>
      </c>
      <c r="N275" s="53">
        <f t="shared" si="46"/>
        <v>59.5</v>
      </c>
    </row>
    <row r="276" spans="1:14" ht="15.75" thickBot="1">
      <c r="A276" s="13" t="s">
        <v>68</v>
      </c>
      <c r="B276" s="12" t="s">
        <v>28</v>
      </c>
      <c r="C276" s="12" t="s">
        <v>28</v>
      </c>
      <c r="D276" s="22">
        <v>0</v>
      </c>
      <c r="E276" s="23" t="s">
        <v>26</v>
      </c>
      <c r="F276" s="23" t="s">
        <v>26</v>
      </c>
      <c r="G276" s="10">
        <v>0</v>
      </c>
      <c r="H276" s="9" t="s">
        <v>26</v>
      </c>
      <c r="I276" s="9">
        <v>0</v>
      </c>
      <c r="J276" s="8" t="s">
        <v>27</v>
      </c>
      <c r="K276" s="334">
        <f t="shared" si="47"/>
        <v>0</v>
      </c>
      <c r="L276" s="328">
        <f t="shared" si="48"/>
        <v>0</v>
      </c>
      <c r="M276" s="51">
        <v>0</v>
      </c>
      <c r="N276" s="50">
        <f t="shared" si="46"/>
        <v>0</v>
      </c>
    </row>
    <row r="277" spans="1:14" ht="15.75" thickBot="1">
      <c r="A277" s="21" t="s">
        <v>6</v>
      </c>
      <c r="B277" s="19" t="s">
        <v>28</v>
      </c>
      <c r="C277" s="19" t="s">
        <v>28</v>
      </c>
      <c r="D277" s="18">
        <v>0</v>
      </c>
      <c r="E277" s="17" t="s">
        <v>26</v>
      </c>
      <c r="F277" s="17" t="s">
        <v>26</v>
      </c>
      <c r="G277" s="17">
        <v>0</v>
      </c>
      <c r="H277" s="16" t="s">
        <v>26</v>
      </c>
      <c r="I277" s="16">
        <v>0</v>
      </c>
      <c r="J277" s="15" t="s">
        <v>27</v>
      </c>
      <c r="K277" s="372">
        <f t="shared" si="47"/>
        <v>0</v>
      </c>
      <c r="L277" s="338">
        <f t="shared" si="48"/>
        <v>0</v>
      </c>
      <c r="M277" s="54">
        <v>0</v>
      </c>
      <c r="N277" s="53">
        <f t="shared" si="46"/>
        <v>0</v>
      </c>
    </row>
    <row r="278" spans="1:14" ht="15.75" thickBot="1">
      <c r="A278" s="13" t="s">
        <v>5</v>
      </c>
      <c r="B278" s="12">
        <v>8</v>
      </c>
      <c r="C278" s="12">
        <v>15</v>
      </c>
      <c r="D278" s="22">
        <f>C278-B278</f>
        <v>7</v>
      </c>
      <c r="E278" s="10" t="s">
        <v>26</v>
      </c>
      <c r="F278" s="10" t="s">
        <v>26</v>
      </c>
      <c r="G278" s="10">
        <v>0</v>
      </c>
      <c r="H278" s="9" t="s">
        <v>26</v>
      </c>
      <c r="I278" s="9">
        <v>0</v>
      </c>
      <c r="J278" s="8" t="s">
        <v>25</v>
      </c>
      <c r="K278" s="334">
        <f t="shared" si="47"/>
        <v>28</v>
      </c>
      <c r="L278" s="328">
        <f t="shared" si="48"/>
        <v>0</v>
      </c>
      <c r="M278" s="51">
        <v>0</v>
      </c>
      <c r="N278" s="50">
        <f t="shared" si="46"/>
        <v>28</v>
      </c>
    </row>
    <row r="279" spans="1:14" ht="15.75" thickBot="1">
      <c r="A279" s="21" t="s">
        <v>4</v>
      </c>
      <c r="B279" s="19" t="s">
        <v>28</v>
      </c>
      <c r="C279" s="19" t="s">
        <v>28</v>
      </c>
      <c r="D279" s="18">
        <v>0</v>
      </c>
      <c r="E279" s="17" t="s">
        <v>26</v>
      </c>
      <c r="F279" s="17" t="s">
        <v>26</v>
      </c>
      <c r="G279" s="17">
        <v>0</v>
      </c>
      <c r="H279" s="16" t="s">
        <v>26</v>
      </c>
      <c r="I279" s="16">
        <v>0</v>
      </c>
      <c r="J279" s="15" t="s">
        <v>27</v>
      </c>
      <c r="K279" s="372">
        <f t="shared" si="47"/>
        <v>0</v>
      </c>
      <c r="L279" s="338">
        <f t="shared" si="48"/>
        <v>0</v>
      </c>
      <c r="M279" s="54">
        <v>0</v>
      </c>
      <c r="N279" s="53">
        <f t="shared" si="46"/>
        <v>0</v>
      </c>
    </row>
    <row r="280" spans="1:14" ht="15.75" thickBot="1">
      <c r="A280" s="13" t="s">
        <v>3</v>
      </c>
      <c r="B280" s="12">
        <v>15</v>
      </c>
      <c r="C280" s="12">
        <v>23</v>
      </c>
      <c r="D280" s="22">
        <f>C280-B280</f>
        <v>8</v>
      </c>
      <c r="E280" s="70">
        <v>15</v>
      </c>
      <c r="F280" s="70">
        <v>23</v>
      </c>
      <c r="G280" s="335">
        <f>F280-E280</f>
        <v>8</v>
      </c>
      <c r="H280" s="9" t="s">
        <v>26</v>
      </c>
      <c r="I280" s="9">
        <v>0</v>
      </c>
      <c r="J280" s="8" t="s">
        <v>27</v>
      </c>
      <c r="K280" s="334">
        <f t="shared" si="47"/>
        <v>32</v>
      </c>
      <c r="L280" s="328">
        <f t="shared" si="48"/>
        <v>8</v>
      </c>
      <c r="M280" s="51">
        <v>0</v>
      </c>
      <c r="N280" s="50">
        <f t="shared" si="46"/>
        <v>40</v>
      </c>
    </row>
    <row r="281" spans="1:14" ht="15.75" thickBot="1">
      <c r="A281" s="13" t="s">
        <v>3</v>
      </c>
      <c r="B281" s="12">
        <v>15</v>
      </c>
      <c r="C281" s="12">
        <v>23</v>
      </c>
      <c r="D281" s="22">
        <f>C281-B281</f>
        <v>8</v>
      </c>
      <c r="E281" s="70">
        <v>15</v>
      </c>
      <c r="F281" s="70">
        <v>23</v>
      </c>
      <c r="G281" s="335">
        <f>F281-E281</f>
        <v>8</v>
      </c>
      <c r="H281" s="9" t="s">
        <v>26</v>
      </c>
      <c r="I281" s="9">
        <v>0</v>
      </c>
      <c r="J281" s="8" t="s">
        <v>27</v>
      </c>
      <c r="K281" s="334">
        <f t="shared" si="47"/>
        <v>32</v>
      </c>
      <c r="L281" s="328">
        <f t="shared" si="48"/>
        <v>8</v>
      </c>
      <c r="M281" s="51">
        <v>0</v>
      </c>
      <c r="N281" s="50">
        <f t="shared" si="46"/>
        <v>40</v>
      </c>
    </row>
    <row r="282" spans="1:14" ht="15.75" thickBot="1">
      <c r="A282" s="20" t="s">
        <v>2</v>
      </c>
      <c r="B282" s="19" t="s">
        <v>28</v>
      </c>
      <c r="C282" s="19" t="s">
        <v>28</v>
      </c>
      <c r="D282" s="18">
        <v>0</v>
      </c>
      <c r="E282" s="17" t="s">
        <v>26</v>
      </c>
      <c r="F282" s="17" t="s">
        <v>26</v>
      </c>
      <c r="G282" s="17">
        <v>0</v>
      </c>
      <c r="H282" s="16" t="s">
        <v>26</v>
      </c>
      <c r="I282" s="16">
        <v>0</v>
      </c>
      <c r="J282" s="15" t="s">
        <v>27</v>
      </c>
      <c r="K282" s="372">
        <f t="shared" si="47"/>
        <v>0</v>
      </c>
      <c r="L282" s="338">
        <f t="shared" si="48"/>
        <v>0</v>
      </c>
      <c r="M282" s="54">
        <v>0</v>
      </c>
      <c r="N282" s="53">
        <f t="shared" si="46"/>
        <v>0</v>
      </c>
    </row>
    <row r="283" spans="1:14" ht="15.75" thickBot="1">
      <c r="A283" s="13" t="s">
        <v>1</v>
      </c>
      <c r="B283" s="12" t="s">
        <v>28</v>
      </c>
      <c r="C283" s="12" t="s">
        <v>28</v>
      </c>
      <c r="D283" s="11">
        <v>0</v>
      </c>
      <c r="E283" s="10" t="s">
        <v>26</v>
      </c>
      <c r="F283" s="10" t="s">
        <v>26</v>
      </c>
      <c r="G283" s="10">
        <v>0</v>
      </c>
      <c r="H283" s="9" t="s">
        <v>26</v>
      </c>
      <c r="I283" s="9">
        <v>0</v>
      </c>
      <c r="J283" s="8" t="s">
        <v>27</v>
      </c>
      <c r="K283" s="334">
        <f t="shared" si="47"/>
        <v>0</v>
      </c>
      <c r="L283" s="328">
        <f t="shared" si="48"/>
        <v>0</v>
      </c>
      <c r="M283" s="51">
        <v>0</v>
      </c>
      <c r="N283" s="50">
        <f t="shared" si="46"/>
        <v>0</v>
      </c>
    </row>
    <row r="284" spans="1:14" ht="15.75" thickBot="1">
      <c r="A284" s="319" t="s">
        <v>52</v>
      </c>
      <c r="B284" s="12">
        <v>8.5</v>
      </c>
      <c r="C284" s="12">
        <v>22.5</v>
      </c>
      <c r="D284" s="22">
        <f>C284-B284</f>
        <v>14</v>
      </c>
      <c r="E284" s="10">
        <v>8</v>
      </c>
      <c r="F284" s="10">
        <v>14.5</v>
      </c>
      <c r="G284" s="335">
        <f>F284-E284</f>
        <v>6.5</v>
      </c>
      <c r="H284" s="9" t="s">
        <v>26</v>
      </c>
      <c r="I284" s="321">
        <v>0</v>
      </c>
      <c r="J284" s="8" t="s">
        <v>27</v>
      </c>
      <c r="K284" s="334">
        <f t="shared" si="47"/>
        <v>56</v>
      </c>
      <c r="L284" s="328">
        <f t="shared" si="48"/>
        <v>6.5</v>
      </c>
      <c r="M284" s="68">
        <v>0</v>
      </c>
      <c r="N284" s="75">
        <f t="shared" si="46"/>
        <v>62.5</v>
      </c>
    </row>
    <row r="285" spans="1:14" ht="15.75" thickBot="1">
      <c r="A285" s="7" t="s">
        <v>0</v>
      </c>
      <c r="B285" s="6">
        <v>8</v>
      </c>
      <c r="C285" s="6">
        <v>15</v>
      </c>
      <c r="D285" s="5">
        <f>C285-B285</f>
        <v>7</v>
      </c>
      <c r="E285" s="4" t="s">
        <v>26</v>
      </c>
      <c r="F285" s="4" t="s">
        <v>26</v>
      </c>
      <c r="G285" s="4">
        <v>0</v>
      </c>
      <c r="H285" s="3" t="s">
        <v>26</v>
      </c>
      <c r="I285" s="3">
        <v>0</v>
      </c>
      <c r="J285" s="2" t="s">
        <v>25</v>
      </c>
      <c r="K285" s="372">
        <f t="shared" si="47"/>
        <v>28</v>
      </c>
      <c r="L285" s="338">
        <f t="shared" si="48"/>
        <v>0</v>
      </c>
      <c r="M285" s="48">
        <v>0</v>
      </c>
      <c r="N285" s="47">
        <f t="shared" si="46"/>
        <v>28</v>
      </c>
    </row>
    <row r="286" spans="1:14" ht="15.75" thickBot="1">
      <c r="D286" s="46"/>
      <c r="G286" s="46"/>
      <c r="K286" s="45">
        <f>SUM(K263:K285)</f>
        <v>366</v>
      </c>
      <c r="L286" s="44">
        <f>SUM(L263:L285)</f>
        <v>28</v>
      </c>
      <c r="M286" s="43">
        <f>SUM(M265:M285)</f>
        <v>0</v>
      </c>
      <c r="N286" s="42">
        <f>SUM(N263:N285)</f>
        <v>394</v>
      </c>
    </row>
    <row r="288" spans="1:14">
      <c r="D288" s="46"/>
      <c r="G288" s="46"/>
      <c r="K288" s="436"/>
      <c r="L288" s="436"/>
      <c r="M288" s="294"/>
      <c r="N288" s="437"/>
    </row>
    <row r="290" spans="1:14">
      <c r="D290" s="46"/>
      <c r="G290" s="370"/>
      <c r="K290" s="366"/>
      <c r="L290" s="367"/>
      <c r="M290" s="368"/>
      <c r="N290" s="371"/>
    </row>
    <row r="291" spans="1:14">
      <c r="D291" s="46"/>
      <c r="G291" s="370"/>
      <c r="K291" s="366"/>
      <c r="L291" s="367"/>
      <c r="M291" s="368"/>
      <c r="N291" s="371"/>
    </row>
    <row r="293" spans="1:14">
      <c r="K293" s="41" t="s">
        <v>24</v>
      </c>
      <c r="L293" s="41" t="s">
        <v>23</v>
      </c>
      <c r="M293" s="41" t="s">
        <v>22</v>
      </c>
    </row>
    <row r="294" spans="1:14">
      <c r="K294" s="376">
        <f>K56+K286+K258+K229+K200+K172+K143+K114+K85+K27</f>
        <v>65113</v>
      </c>
      <c r="L294" s="376">
        <f>L56+L286+L258+L229+L200+L172+L143+L114+L85+L27</f>
        <v>4555</v>
      </c>
      <c r="M294" s="376">
        <f>M56+M286+M258+M229+M200+M172+M143+M114+M85+M27</f>
        <v>0</v>
      </c>
      <c r="N294" s="46">
        <f>SUM(K294:M294)</f>
        <v>69668</v>
      </c>
    </row>
    <row r="295" spans="1:14" ht="15.75" thickBot="1"/>
    <row r="296" spans="1:14" ht="15.75" thickBot="1">
      <c r="A296" s="540" t="s">
        <v>21</v>
      </c>
      <c r="B296" s="541"/>
      <c r="C296" s="541"/>
      <c r="D296" s="541"/>
      <c r="E296" s="541"/>
      <c r="F296" s="541"/>
      <c r="G296" s="541"/>
      <c r="H296" s="541"/>
      <c r="I296" s="541"/>
      <c r="J296" s="541"/>
      <c r="K296" s="541"/>
      <c r="L296" s="541"/>
      <c r="M296" s="541"/>
      <c r="N296" s="542"/>
    </row>
    <row r="297" spans="1:14" ht="15.75" customHeight="1" thickBot="1">
      <c r="A297" s="543" t="s">
        <v>20</v>
      </c>
      <c r="B297" s="545"/>
      <c r="C297" s="546"/>
      <c r="D297" s="543"/>
      <c r="E297" s="547"/>
      <c r="F297" s="548"/>
      <c r="G297" s="551"/>
      <c r="H297" s="536"/>
      <c r="I297" s="536"/>
      <c r="J297" s="549"/>
      <c r="K297" s="554" t="s">
        <v>19</v>
      </c>
      <c r="L297" s="555"/>
      <c r="M297" s="556"/>
      <c r="N297" s="549" t="s">
        <v>18</v>
      </c>
    </row>
    <row r="298" spans="1:14" ht="15.75" thickBot="1">
      <c r="A298" s="562"/>
      <c r="B298" s="36"/>
      <c r="C298" s="35"/>
      <c r="D298" s="562"/>
      <c r="E298" s="60"/>
      <c r="F298" s="59"/>
      <c r="G298" s="563"/>
      <c r="H298" s="537"/>
      <c r="I298" s="537"/>
      <c r="J298" s="550"/>
      <c r="K298" s="331">
        <f>K3+K61+K90+K119+K148+K176+K205+K234+K262+K32</f>
        <v>249</v>
      </c>
      <c r="L298" s="331">
        <f>L3+L61+L90+L119+L148+L176+L205+L234+L262+L32</f>
        <v>51</v>
      </c>
      <c r="M298" s="331">
        <f>M3+M61+M90+M119+M148+M176+M205+M234+M262+M32</f>
        <v>50</v>
      </c>
      <c r="N298" s="550"/>
    </row>
    <row r="299" spans="1:14" ht="15.75" thickBot="1">
      <c r="A299" s="30" t="s">
        <v>17</v>
      </c>
      <c r="B299" s="29"/>
      <c r="C299" s="19"/>
      <c r="D299" s="28"/>
      <c r="E299" s="157"/>
      <c r="F299" s="157"/>
      <c r="G299" s="27"/>
      <c r="H299" s="26"/>
      <c r="I299" s="26"/>
      <c r="J299" s="385"/>
      <c r="K299" s="378">
        <f t="shared" ref="K299:N317" si="49">K35+K265+K237+K208+K179+K151+K122+K93+K64+K6</f>
        <v>2506</v>
      </c>
      <c r="L299" s="378">
        <f t="shared" si="49"/>
        <v>0</v>
      </c>
      <c r="M299" s="378">
        <f t="shared" si="49"/>
        <v>0</v>
      </c>
      <c r="N299" s="378">
        <f t="shared" si="49"/>
        <v>2506</v>
      </c>
    </row>
    <row r="300" spans="1:14" ht="15.75" thickBot="1">
      <c r="A300" s="13" t="s">
        <v>16</v>
      </c>
      <c r="B300" s="12"/>
      <c r="C300" s="12"/>
      <c r="D300" s="12"/>
      <c r="E300" s="391"/>
      <c r="F300" s="391"/>
      <c r="G300" s="70"/>
      <c r="H300" s="9"/>
      <c r="I300" s="9"/>
      <c r="J300" s="8"/>
      <c r="K300" s="438">
        <f t="shared" si="49"/>
        <v>2740.5</v>
      </c>
      <c r="L300" s="438">
        <f t="shared" si="49"/>
        <v>0</v>
      </c>
      <c r="M300" s="438">
        <f t="shared" si="49"/>
        <v>0</v>
      </c>
      <c r="N300" s="438">
        <f t="shared" si="49"/>
        <v>2740.5</v>
      </c>
    </row>
    <row r="301" spans="1:14" ht="15.75" thickBot="1">
      <c r="A301" s="21" t="s">
        <v>15</v>
      </c>
      <c r="B301" s="19"/>
      <c r="C301" s="19"/>
      <c r="D301" s="18"/>
      <c r="E301" s="17"/>
      <c r="F301" s="17"/>
      <c r="G301" s="17"/>
      <c r="H301" s="16"/>
      <c r="I301" s="16"/>
      <c r="J301" s="15"/>
      <c r="K301" s="378">
        <f t="shared" si="49"/>
        <v>2943</v>
      </c>
      <c r="L301" s="378">
        <f t="shared" si="49"/>
        <v>172</v>
      </c>
      <c r="M301" s="378">
        <f t="shared" si="49"/>
        <v>0</v>
      </c>
      <c r="N301" s="378">
        <f t="shared" si="49"/>
        <v>3115</v>
      </c>
    </row>
    <row r="302" spans="1:14" ht="15.75" thickBot="1">
      <c r="A302" s="13" t="s">
        <v>14</v>
      </c>
      <c r="B302" s="12"/>
      <c r="C302" s="12"/>
      <c r="D302" s="22"/>
      <c r="E302" s="23"/>
      <c r="F302" s="23"/>
      <c r="G302" s="10"/>
      <c r="H302" s="9"/>
      <c r="I302" s="9"/>
      <c r="J302" s="8"/>
      <c r="K302" s="438">
        <f t="shared" si="49"/>
        <v>2943</v>
      </c>
      <c r="L302" s="438">
        <f t="shared" si="49"/>
        <v>236.5</v>
      </c>
      <c r="M302" s="438">
        <f t="shared" si="49"/>
        <v>0</v>
      </c>
      <c r="N302" s="438">
        <f t="shared" si="49"/>
        <v>3179.5</v>
      </c>
    </row>
    <row r="303" spans="1:14" ht="15.75" thickBot="1">
      <c r="A303" s="21" t="s">
        <v>13</v>
      </c>
      <c r="B303" s="19"/>
      <c r="C303" s="19"/>
      <c r="D303" s="18"/>
      <c r="E303" s="17"/>
      <c r="F303" s="17"/>
      <c r="G303" s="17"/>
      <c r="H303" s="16"/>
      <c r="I303" s="16"/>
      <c r="J303" s="15"/>
      <c r="K303" s="378">
        <f t="shared" si="49"/>
        <v>3361.5</v>
      </c>
      <c r="L303" s="378">
        <f t="shared" si="49"/>
        <v>236.5</v>
      </c>
      <c r="M303" s="378">
        <f t="shared" si="49"/>
        <v>0</v>
      </c>
      <c r="N303" s="378">
        <f t="shared" si="49"/>
        <v>3598</v>
      </c>
    </row>
    <row r="304" spans="1:14" ht="15.75" thickBot="1">
      <c r="A304" s="13" t="s">
        <v>12</v>
      </c>
      <c r="B304" s="12"/>
      <c r="C304" s="12"/>
      <c r="D304" s="22"/>
      <c r="E304" s="10"/>
      <c r="F304" s="10"/>
      <c r="G304" s="10"/>
      <c r="H304" s="9"/>
      <c r="I304" s="9"/>
      <c r="J304" s="8"/>
      <c r="K304" s="438">
        <f t="shared" si="49"/>
        <v>3160</v>
      </c>
      <c r="L304" s="438">
        <f t="shared" si="49"/>
        <v>236.5</v>
      </c>
      <c r="M304" s="438">
        <f t="shared" si="49"/>
        <v>0</v>
      </c>
      <c r="N304" s="438">
        <f t="shared" si="49"/>
        <v>3396.5</v>
      </c>
    </row>
    <row r="305" spans="1:14" ht="15.75" thickBot="1">
      <c r="A305" s="21" t="s">
        <v>11</v>
      </c>
      <c r="B305" s="19"/>
      <c r="C305" s="19"/>
      <c r="D305" s="18"/>
      <c r="E305" s="17"/>
      <c r="F305" s="17"/>
      <c r="G305" s="17"/>
      <c r="H305" s="16"/>
      <c r="I305" s="16"/>
      <c r="J305" s="15"/>
      <c r="K305" s="378">
        <f t="shared" si="49"/>
        <v>3009.5</v>
      </c>
      <c r="L305" s="378">
        <f t="shared" si="49"/>
        <v>164</v>
      </c>
      <c r="M305" s="378">
        <f t="shared" si="49"/>
        <v>0</v>
      </c>
      <c r="N305" s="378">
        <f t="shared" si="49"/>
        <v>3173.5</v>
      </c>
    </row>
    <row r="306" spans="1:14" ht="15.75" thickBot="1">
      <c r="A306" s="13" t="s">
        <v>10</v>
      </c>
      <c r="B306" s="12"/>
      <c r="C306" s="12"/>
      <c r="D306" s="22"/>
      <c r="E306" s="23"/>
      <c r="F306" s="23"/>
      <c r="G306" s="10"/>
      <c r="H306" s="9"/>
      <c r="I306" s="9"/>
      <c r="J306" s="8"/>
      <c r="K306" s="438">
        <f t="shared" si="49"/>
        <v>2943</v>
      </c>
      <c r="L306" s="438">
        <f t="shared" si="49"/>
        <v>172</v>
      </c>
      <c r="M306" s="438">
        <f t="shared" si="49"/>
        <v>0</v>
      </c>
      <c r="N306" s="438">
        <f t="shared" si="49"/>
        <v>3115</v>
      </c>
    </row>
    <row r="307" spans="1:14" ht="15.75" thickBot="1">
      <c r="A307" s="21" t="s">
        <v>9</v>
      </c>
      <c r="B307" s="19"/>
      <c r="C307" s="19"/>
      <c r="D307" s="18"/>
      <c r="E307" s="17"/>
      <c r="F307" s="17"/>
      <c r="G307" s="17"/>
      <c r="H307" s="16"/>
      <c r="I307" s="16"/>
      <c r="J307" s="15"/>
      <c r="K307" s="378">
        <f t="shared" si="49"/>
        <v>2943</v>
      </c>
      <c r="L307" s="378">
        <f t="shared" si="49"/>
        <v>236.5</v>
      </c>
      <c r="M307" s="378">
        <f t="shared" si="49"/>
        <v>0</v>
      </c>
      <c r="N307" s="378">
        <f t="shared" si="49"/>
        <v>3179.5</v>
      </c>
    </row>
    <row r="308" spans="1:14" ht="23.25" thickBot="1">
      <c r="A308" s="13" t="s">
        <v>8</v>
      </c>
      <c r="B308" s="12"/>
      <c r="C308" s="12"/>
      <c r="D308" s="22"/>
      <c r="E308" s="10"/>
      <c r="F308" s="10"/>
      <c r="G308" s="10"/>
      <c r="H308" s="9"/>
      <c r="I308" s="9"/>
      <c r="J308" s="8"/>
      <c r="K308" s="438">
        <f t="shared" si="49"/>
        <v>0</v>
      </c>
      <c r="L308" s="438">
        <f t="shared" si="49"/>
        <v>0</v>
      </c>
      <c r="M308" s="438">
        <f t="shared" si="49"/>
        <v>0</v>
      </c>
      <c r="N308" s="438">
        <f t="shared" si="49"/>
        <v>0</v>
      </c>
    </row>
    <row r="309" spans="1:14" ht="15.75" thickBot="1">
      <c r="A309" s="21" t="s">
        <v>7</v>
      </c>
      <c r="B309" s="19"/>
      <c r="C309" s="19"/>
      <c r="D309" s="18"/>
      <c r="E309" s="17"/>
      <c r="F309" s="17"/>
      <c r="G309" s="17"/>
      <c r="H309" s="16"/>
      <c r="I309" s="16"/>
      <c r="J309" s="15"/>
      <c r="K309" s="378">
        <f t="shared" si="49"/>
        <v>3361.5</v>
      </c>
      <c r="L309" s="378">
        <f t="shared" si="49"/>
        <v>280.5</v>
      </c>
      <c r="M309" s="378">
        <f t="shared" si="49"/>
        <v>0</v>
      </c>
      <c r="N309" s="378">
        <f t="shared" si="49"/>
        <v>3642</v>
      </c>
    </row>
    <row r="310" spans="1:14" ht="15.75" thickBot="1">
      <c r="A310" s="13" t="s">
        <v>68</v>
      </c>
      <c r="B310" s="12"/>
      <c r="C310" s="12"/>
      <c r="D310" s="22"/>
      <c r="E310" s="23"/>
      <c r="F310" s="23"/>
      <c r="G310" s="10"/>
      <c r="H310" s="9"/>
      <c r="I310" s="9"/>
      <c r="J310" s="8"/>
      <c r="K310" s="438">
        <f t="shared" si="49"/>
        <v>2943</v>
      </c>
      <c r="L310" s="438">
        <f t="shared" si="49"/>
        <v>172</v>
      </c>
      <c r="M310" s="438">
        <f t="shared" si="49"/>
        <v>0</v>
      </c>
      <c r="N310" s="438">
        <f t="shared" si="49"/>
        <v>3115</v>
      </c>
    </row>
    <row r="311" spans="1:14" ht="15.75" thickBot="1">
      <c r="A311" s="21" t="s">
        <v>6</v>
      </c>
      <c r="B311" s="19"/>
      <c r="C311" s="19"/>
      <c r="D311" s="18"/>
      <c r="E311" s="17"/>
      <c r="F311" s="17"/>
      <c r="G311" s="17"/>
      <c r="H311" s="16"/>
      <c r="I311" s="16"/>
      <c r="J311" s="15"/>
      <c r="K311" s="378">
        <f t="shared" si="49"/>
        <v>2943</v>
      </c>
      <c r="L311" s="378">
        <f t="shared" si="49"/>
        <v>236.5</v>
      </c>
      <c r="M311" s="378">
        <f t="shared" si="49"/>
        <v>0</v>
      </c>
      <c r="N311" s="378">
        <f t="shared" si="49"/>
        <v>3179.5</v>
      </c>
    </row>
    <row r="312" spans="1:14" ht="15.75" thickBot="1">
      <c r="A312" s="13" t="s">
        <v>5</v>
      </c>
      <c r="B312" s="12"/>
      <c r="C312" s="12"/>
      <c r="D312" s="22"/>
      <c r="E312" s="10"/>
      <c r="F312" s="10"/>
      <c r="G312" s="10"/>
      <c r="H312" s="9"/>
      <c r="I312" s="9"/>
      <c r="J312" s="8"/>
      <c r="K312" s="438">
        <f t="shared" si="49"/>
        <v>3160</v>
      </c>
      <c r="L312" s="438">
        <f t="shared" si="49"/>
        <v>172</v>
      </c>
      <c r="M312" s="438">
        <f t="shared" si="49"/>
        <v>0</v>
      </c>
      <c r="N312" s="438">
        <f t="shared" si="49"/>
        <v>3332</v>
      </c>
    </row>
    <row r="313" spans="1:14" ht="15.75" thickBot="1">
      <c r="A313" s="21" t="s">
        <v>4</v>
      </c>
      <c r="B313" s="19"/>
      <c r="C313" s="19"/>
      <c r="D313" s="18"/>
      <c r="E313" s="17"/>
      <c r="F313" s="17"/>
      <c r="G313" s="17"/>
      <c r="H313" s="16"/>
      <c r="I313" s="16"/>
      <c r="J313" s="15"/>
      <c r="K313" s="378">
        <f t="shared" si="49"/>
        <v>2943</v>
      </c>
      <c r="L313" s="378">
        <f t="shared" si="49"/>
        <v>236.5</v>
      </c>
      <c r="M313" s="378">
        <f t="shared" si="49"/>
        <v>0</v>
      </c>
      <c r="N313" s="378">
        <f t="shared" si="49"/>
        <v>3179.5</v>
      </c>
    </row>
    <row r="314" spans="1:14" ht="15.75" thickBot="1">
      <c r="A314" s="13" t="s">
        <v>3</v>
      </c>
      <c r="B314" s="12"/>
      <c r="C314" s="12"/>
      <c r="D314" s="11"/>
      <c r="E314" s="10"/>
      <c r="F314" s="10"/>
      <c r="G314" s="10"/>
      <c r="H314" s="9"/>
      <c r="I314" s="9"/>
      <c r="J314" s="8"/>
      <c r="K314" s="438">
        <f t="shared" si="49"/>
        <v>3350</v>
      </c>
      <c r="L314" s="438">
        <f t="shared" si="49"/>
        <v>655.5</v>
      </c>
      <c r="M314" s="438">
        <f t="shared" si="49"/>
        <v>0</v>
      </c>
      <c r="N314" s="438">
        <f t="shared" si="49"/>
        <v>4005.5</v>
      </c>
    </row>
    <row r="315" spans="1:14" ht="15.75" thickBot="1">
      <c r="A315" s="13" t="s">
        <v>3</v>
      </c>
      <c r="B315" s="12"/>
      <c r="C315" s="12"/>
      <c r="D315" s="11"/>
      <c r="E315" s="10"/>
      <c r="F315" s="10"/>
      <c r="G315" s="10"/>
      <c r="H315" s="9"/>
      <c r="I315" s="9"/>
      <c r="J315" s="8"/>
      <c r="K315" s="438">
        <f t="shared" si="49"/>
        <v>3132</v>
      </c>
      <c r="L315" s="438">
        <f t="shared" si="49"/>
        <v>655.5</v>
      </c>
      <c r="M315" s="438">
        <f t="shared" si="49"/>
        <v>0</v>
      </c>
      <c r="N315" s="438">
        <f t="shared" si="49"/>
        <v>3787.5</v>
      </c>
    </row>
    <row r="316" spans="1:14" ht="15.75" thickBot="1">
      <c r="A316" s="20" t="s">
        <v>2</v>
      </c>
      <c r="B316" s="19"/>
      <c r="C316" s="19"/>
      <c r="D316" s="18"/>
      <c r="E316" s="17"/>
      <c r="F316" s="17"/>
      <c r="G316" s="17"/>
      <c r="H316" s="16"/>
      <c r="I316" s="16"/>
      <c r="J316" s="15"/>
      <c r="K316" s="378">
        <f t="shared" si="49"/>
        <v>2943</v>
      </c>
      <c r="L316" s="378">
        <f t="shared" si="49"/>
        <v>172</v>
      </c>
      <c r="M316" s="378">
        <f t="shared" si="49"/>
        <v>0</v>
      </c>
      <c r="N316" s="378">
        <f t="shared" si="49"/>
        <v>3115</v>
      </c>
    </row>
    <row r="317" spans="1:14" ht="15.75" thickBot="1">
      <c r="A317" s="13" t="s">
        <v>1</v>
      </c>
      <c r="B317" s="12"/>
      <c r="C317" s="12"/>
      <c r="D317" s="11"/>
      <c r="E317" s="10"/>
      <c r="F317" s="10"/>
      <c r="G317" s="10"/>
      <c r="H317" s="9"/>
      <c r="I317" s="9"/>
      <c r="J317" s="8"/>
      <c r="K317" s="438">
        <f t="shared" si="49"/>
        <v>2858</v>
      </c>
      <c r="L317" s="438">
        <f t="shared" si="49"/>
        <v>0</v>
      </c>
      <c r="M317" s="438">
        <f t="shared" si="49"/>
        <v>0</v>
      </c>
      <c r="N317" s="438">
        <f t="shared" si="49"/>
        <v>2858</v>
      </c>
    </row>
    <row r="318" spans="1:14" ht="15.75" thickBot="1">
      <c r="A318" s="7" t="s">
        <v>0</v>
      </c>
      <c r="B318" s="6"/>
      <c r="C318" s="6"/>
      <c r="D318" s="5"/>
      <c r="E318" s="4"/>
      <c r="F318" s="4"/>
      <c r="G318" s="4"/>
      <c r="H318" s="3"/>
      <c r="I318" s="3"/>
      <c r="J318" s="2"/>
      <c r="K318" s="378">
        <f>K55+K285+K256+K227+K199+K171+K142+K113+K83+K26</f>
        <v>3160</v>
      </c>
      <c r="L318" s="378">
        <f>L55+L285+L256+L227+L199+L171+L142+L113+L83+L26</f>
        <v>0</v>
      </c>
      <c r="M318" s="378">
        <f>M55+M285+M256+M227+M199+M171+M142+M113+M83+M26</f>
        <v>0</v>
      </c>
      <c r="N318" s="378">
        <f>N55+N285+N256+N227+N199+N171+N142+N113+N83+N26</f>
        <v>3160</v>
      </c>
    </row>
    <row r="319" spans="1:14" ht="15.75" thickBot="1">
      <c r="A319" s="392" t="s">
        <v>52</v>
      </c>
      <c r="B319" s="393"/>
      <c r="C319" s="393"/>
      <c r="D319" s="394"/>
      <c r="E319" s="108"/>
      <c r="F319" s="108"/>
      <c r="G319" s="108"/>
      <c r="H319" s="107"/>
      <c r="I319" s="107"/>
      <c r="J319" s="395"/>
      <c r="K319" s="438">
        <f>K54+K284+K257+K228+K198+K170+K141+K112+K84+K25</f>
        <v>3192</v>
      </c>
      <c r="L319" s="438">
        <f>L54+L284+L257+L228+L198+L170+L141+L112+L84+L25</f>
        <v>284</v>
      </c>
      <c r="M319" s="438">
        <f>M54+M284+M257+M228+M198+M170+M141+M112+M84+M25</f>
        <v>0</v>
      </c>
      <c r="N319" s="438">
        <f>N54+N284+N257+N228+N198+N170+N141+N112+N84+N25</f>
        <v>3476</v>
      </c>
    </row>
    <row r="320" spans="1:14" ht="15.75" thickBot="1">
      <c r="A320" s="423" t="s">
        <v>57</v>
      </c>
      <c r="B320" s="398"/>
      <c r="C320" s="404"/>
      <c r="D320" s="407"/>
      <c r="E320" s="27"/>
      <c r="F320" s="27"/>
      <c r="G320" s="27"/>
      <c r="H320" s="16"/>
      <c r="I320" s="16"/>
      <c r="J320" s="15"/>
      <c r="K320" s="379">
        <f>K263+K235+K206+K149+K177+K120+K91+K62+K33+K4</f>
        <v>1635</v>
      </c>
      <c r="L320" s="379">
        <f>L263+L235+L206+L149+L177+L120+L91+L62+L6+L33+L4</f>
        <v>0</v>
      </c>
      <c r="M320" s="379">
        <f>M263+M235+M206+M149+M177+M120+M91+M62+M6</f>
        <v>0</v>
      </c>
      <c r="N320" s="379">
        <f>N263+N235+N206+N149+N177+N120+N91+N62+N4+N33</f>
        <v>1635</v>
      </c>
    </row>
    <row r="321" spans="1:14" ht="15.75" thickBot="1">
      <c r="A321" s="424" t="s">
        <v>58</v>
      </c>
      <c r="B321" s="411"/>
      <c r="C321" s="12"/>
      <c r="D321" s="412"/>
      <c r="E321" s="70"/>
      <c r="F321" s="73"/>
      <c r="G321" s="70"/>
      <c r="H321" s="9"/>
      <c r="I321" s="9"/>
      <c r="J321" s="12" t="s">
        <v>64</v>
      </c>
      <c r="K321" s="438">
        <f>K264+K236+K207+K150+K178+K121+K92+K63+K5+K34</f>
        <v>2943</v>
      </c>
      <c r="L321" s="438">
        <f>L264+L236+L207+L150+L178+L121+L92+L63+L5+L34</f>
        <v>236.5</v>
      </c>
      <c r="M321" s="438">
        <f>M264+M207+M178+M150+M121+M92+M63</f>
        <v>0</v>
      </c>
      <c r="N321" s="438">
        <f>N264+N236+N207+N150+N178+N121+N92+N63+N34+N5</f>
        <v>3179.5</v>
      </c>
    </row>
    <row r="322" spans="1:14" ht="15.75" thickBot="1">
      <c r="A322" s="389"/>
      <c r="B322" s="389"/>
      <c r="C322" s="389"/>
      <c r="D322" s="389"/>
      <c r="E322" s="389"/>
      <c r="F322" s="389"/>
      <c r="G322" s="389"/>
      <c r="H322" s="389"/>
      <c r="I322" s="389"/>
      <c r="J322" s="389"/>
      <c r="K322" s="396"/>
      <c r="L322" s="396"/>
      <c r="M322" s="396"/>
      <c r="N322" s="380">
        <f>SUM(N299:N321)</f>
        <v>69668</v>
      </c>
    </row>
  </sheetData>
  <mergeCells count="121">
    <mergeCell ref="J89:J90"/>
    <mergeCell ref="K89:M89"/>
    <mergeCell ref="N89:N90"/>
    <mergeCell ref="A117:N117"/>
    <mergeCell ref="G60:G61"/>
    <mergeCell ref="H60:H61"/>
    <mergeCell ref="K60:M60"/>
    <mergeCell ref="N60:N61"/>
    <mergeCell ref="E297:F297"/>
    <mergeCell ref="N31:N32"/>
    <mergeCell ref="A30:N30"/>
    <mergeCell ref="A31:A32"/>
    <mergeCell ref="B31:C31"/>
    <mergeCell ref="D31:D32"/>
    <mergeCell ref="E31:F31"/>
    <mergeCell ref="G31:G32"/>
    <mergeCell ref="H31:H32"/>
    <mergeCell ref="I31:I32"/>
    <mergeCell ref="J31:J32"/>
    <mergeCell ref="K31:M31"/>
    <mergeCell ref="A88:N88"/>
    <mergeCell ref="A89:A90"/>
    <mergeCell ref="B89:C89"/>
    <mergeCell ref="D89:D90"/>
    <mergeCell ref="E89:F89"/>
    <mergeCell ref="G89:G90"/>
    <mergeCell ref="H89:H90"/>
    <mergeCell ref="I89:I90"/>
    <mergeCell ref="B118:C118"/>
    <mergeCell ref="D118:D119"/>
    <mergeCell ref="E118:F118"/>
    <mergeCell ref="G118:G119"/>
    <mergeCell ref="H118:H119"/>
    <mergeCell ref="A174:N174"/>
    <mergeCell ref="A1:N1"/>
    <mergeCell ref="A2:A3"/>
    <mergeCell ref="B2:C2"/>
    <mergeCell ref="D2:D3"/>
    <mergeCell ref="E2:F2"/>
    <mergeCell ref="G2:G3"/>
    <mergeCell ref="H2:H3"/>
    <mergeCell ref="I2:I3"/>
    <mergeCell ref="J2:J3"/>
    <mergeCell ref="K2:M2"/>
    <mergeCell ref="N2:N3"/>
    <mergeCell ref="I60:I61"/>
    <mergeCell ref="J60:J61"/>
    <mergeCell ref="A59:N59"/>
    <mergeCell ref="A60:A61"/>
    <mergeCell ref="B60:C60"/>
    <mergeCell ref="D60:D61"/>
    <mergeCell ref="E60:F60"/>
    <mergeCell ref="H175:H176"/>
    <mergeCell ref="I175:I176"/>
    <mergeCell ref="J175:J176"/>
    <mergeCell ref="A203:N203"/>
    <mergeCell ref="K204:M204"/>
    <mergeCell ref="N204:N205"/>
    <mergeCell ref="K175:M175"/>
    <mergeCell ref="N175:N176"/>
    <mergeCell ref="K118:M118"/>
    <mergeCell ref="N118:N119"/>
    <mergeCell ref="A146:N146"/>
    <mergeCell ref="A147:A148"/>
    <mergeCell ref="B147:C147"/>
    <mergeCell ref="D147:D148"/>
    <mergeCell ref="E147:F147"/>
    <mergeCell ref="J118:J119"/>
    <mergeCell ref="I118:I119"/>
    <mergeCell ref="I147:I148"/>
    <mergeCell ref="J147:J148"/>
    <mergeCell ref="K147:M147"/>
    <mergeCell ref="N147:N148"/>
    <mergeCell ref="G147:G148"/>
    <mergeCell ref="H147:H148"/>
    <mergeCell ref="A118:A119"/>
    <mergeCell ref="A175:A176"/>
    <mergeCell ref="B175:C175"/>
    <mergeCell ref="D175:D176"/>
    <mergeCell ref="E175:F175"/>
    <mergeCell ref="G175:G176"/>
    <mergeCell ref="A204:A205"/>
    <mergeCell ref="B204:C204"/>
    <mergeCell ref="D204:D205"/>
    <mergeCell ref="E204:F204"/>
    <mergeCell ref="I204:I205"/>
    <mergeCell ref="G204:G205"/>
    <mergeCell ref="H204:H205"/>
    <mergeCell ref="E233:F233"/>
    <mergeCell ref="G233:G234"/>
    <mergeCell ref="H233:H234"/>
    <mergeCell ref="I261:I262"/>
    <mergeCell ref="J261:J262"/>
    <mergeCell ref="A232:N232"/>
    <mergeCell ref="A233:A234"/>
    <mergeCell ref="B233:C233"/>
    <mergeCell ref="D233:D234"/>
    <mergeCell ref="K233:M233"/>
    <mergeCell ref="J233:J234"/>
    <mergeCell ref="J204:J205"/>
    <mergeCell ref="I297:I298"/>
    <mergeCell ref="N233:N234"/>
    <mergeCell ref="A260:N260"/>
    <mergeCell ref="A261:A262"/>
    <mergeCell ref="B261:C261"/>
    <mergeCell ref="D261:D262"/>
    <mergeCell ref="E261:F261"/>
    <mergeCell ref="J297:J298"/>
    <mergeCell ref="G261:G262"/>
    <mergeCell ref="H261:H262"/>
    <mergeCell ref="K297:M297"/>
    <mergeCell ref="N297:N298"/>
    <mergeCell ref="K261:M261"/>
    <mergeCell ref="N261:N262"/>
    <mergeCell ref="A296:N296"/>
    <mergeCell ref="A297:A298"/>
    <mergeCell ref="B297:C297"/>
    <mergeCell ref="D297:D298"/>
    <mergeCell ref="G297:G298"/>
    <mergeCell ref="H297:H298"/>
    <mergeCell ref="I233:I234"/>
  </mergeCells>
  <phoneticPr fontId="7" type="noConversion"/>
  <pageMargins left="0.7" right="0.7" top="0.75" bottom="0.75" header="0.3" footer="0.3"/>
  <pageSetup paperSize="8" orientation="landscape" r:id="rId1"/>
  <ignoredErrors>
    <ignoredError sqref="M286 M200 M1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topLeftCell="C1" zoomScale="110" zoomScaleNormal="110" workbookViewId="0">
      <selection activeCell="I39" sqref="I39"/>
    </sheetView>
  </sheetViews>
  <sheetFormatPr baseColWidth="10" defaultRowHeight="15"/>
  <cols>
    <col min="1" max="1" width="2.28515625" customWidth="1"/>
    <col min="2" max="2" width="2.7109375" customWidth="1"/>
    <col min="3" max="3" width="3.28515625" customWidth="1"/>
  </cols>
  <sheetData>
    <row r="1" spans="2:26" ht="15.75" thickBot="1"/>
    <row r="2" spans="2:26" ht="15.75" customHeight="1" thickBot="1">
      <c r="D2" s="540" t="s">
        <v>66</v>
      </c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2"/>
    </row>
    <row r="3" spans="2:26" ht="26.25" customHeight="1" thickBot="1">
      <c r="D3" s="543" t="s">
        <v>20</v>
      </c>
      <c r="E3" s="545" t="s">
        <v>37</v>
      </c>
      <c r="F3" s="546"/>
      <c r="G3" s="543" t="s">
        <v>34</v>
      </c>
      <c r="H3" s="547" t="s">
        <v>36</v>
      </c>
      <c r="I3" s="548"/>
      <c r="J3" s="551" t="s">
        <v>34</v>
      </c>
      <c r="K3" s="536" t="s">
        <v>35</v>
      </c>
      <c r="L3" s="536" t="s">
        <v>34</v>
      </c>
      <c r="M3" s="567" t="s">
        <v>33</v>
      </c>
      <c r="N3" s="564" t="s">
        <v>32</v>
      </c>
      <c r="O3" s="565"/>
      <c r="P3" s="566"/>
      <c r="Q3" s="538" t="s">
        <v>18</v>
      </c>
    </row>
    <row r="4" spans="2:26" ht="15.75" thickBot="1">
      <c r="B4" s="125"/>
      <c r="C4" s="125"/>
      <c r="D4" s="544"/>
      <c r="E4" s="36" t="s">
        <v>31</v>
      </c>
      <c r="F4" s="35" t="s">
        <v>30</v>
      </c>
      <c r="G4" s="544"/>
      <c r="H4" s="60" t="s">
        <v>31</v>
      </c>
      <c r="I4" s="59" t="s">
        <v>30</v>
      </c>
      <c r="J4" s="552"/>
      <c r="K4" s="553"/>
      <c r="L4" s="553"/>
      <c r="M4" s="539"/>
      <c r="N4" s="109">
        <v>217</v>
      </c>
      <c r="O4" s="108">
        <v>43</v>
      </c>
      <c r="P4" s="107">
        <v>41</v>
      </c>
      <c r="Q4" s="539"/>
      <c r="R4" s="124"/>
      <c r="S4" s="124"/>
      <c r="T4" s="124"/>
      <c r="U4" s="124"/>
      <c r="V4" s="124"/>
      <c r="W4" s="124"/>
      <c r="X4" s="124"/>
      <c r="Y4" s="124"/>
      <c r="Z4" s="124"/>
    </row>
    <row r="5" spans="2:26" ht="15.75" thickBot="1">
      <c r="B5" s="125"/>
      <c r="C5" s="125"/>
      <c r="D5" s="106" t="s">
        <v>41</v>
      </c>
      <c r="E5" s="105">
        <v>8</v>
      </c>
      <c r="F5" s="104">
        <v>21.5</v>
      </c>
      <c r="G5" s="103">
        <f>F5-E5</f>
        <v>13.5</v>
      </c>
      <c r="H5" s="115">
        <v>9</v>
      </c>
      <c r="I5" s="115">
        <v>13</v>
      </c>
      <c r="J5" s="102">
        <v>4</v>
      </c>
      <c r="K5" s="101" t="s">
        <v>26</v>
      </c>
      <c r="L5" s="101">
        <v>0</v>
      </c>
      <c r="M5" s="100" t="s">
        <v>29</v>
      </c>
      <c r="N5" s="114">
        <f>G5*217</f>
        <v>2929.5</v>
      </c>
      <c r="O5" s="113">
        <f>J5*43</f>
        <v>172</v>
      </c>
      <c r="P5" s="112">
        <f>L5*41</f>
        <v>0</v>
      </c>
      <c r="Q5" s="130">
        <f>SUM(N5:P5)</f>
        <v>3101.5</v>
      </c>
      <c r="R5" s="110"/>
      <c r="S5" s="124"/>
      <c r="T5" s="124"/>
      <c r="U5" s="124"/>
      <c r="V5" s="124"/>
      <c r="W5" s="124"/>
      <c r="X5" s="124"/>
      <c r="Y5" s="124"/>
      <c r="Z5" s="124"/>
    </row>
    <row r="6" spans="2:26">
      <c r="B6" s="125"/>
      <c r="C6" s="125"/>
      <c r="D6" s="129"/>
      <c r="E6" s="129"/>
      <c r="F6" s="129"/>
      <c r="G6" s="129"/>
      <c r="H6" s="128"/>
      <c r="I6" s="128"/>
      <c r="J6" s="128"/>
      <c r="K6" s="127"/>
      <c r="L6" s="127"/>
      <c r="M6" s="126"/>
      <c r="N6" s="126"/>
      <c r="O6" s="126"/>
      <c r="P6" s="126"/>
      <c r="Q6" s="126"/>
      <c r="R6" s="124"/>
      <c r="S6" s="124"/>
      <c r="T6" s="124"/>
      <c r="U6" s="124"/>
      <c r="V6" s="124"/>
      <c r="W6" s="124"/>
      <c r="X6" s="124"/>
      <c r="Y6" s="124"/>
      <c r="Z6" s="124"/>
    </row>
    <row r="7" spans="2:26" ht="15.75" thickBot="1">
      <c r="B7" s="125"/>
      <c r="C7" s="125"/>
      <c r="D7" s="125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2:26" ht="15.75" customHeight="1" thickBot="1">
      <c r="B8" s="78"/>
      <c r="C8" s="78"/>
      <c r="D8" s="540" t="s">
        <v>53</v>
      </c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2"/>
      <c r="T8" s="124"/>
      <c r="U8" s="124"/>
      <c r="V8" s="124"/>
      <c r="W8" s="124"/>
      <c r="X8" s="124"/>
      <c r="Y8" s="124"/>
      <c r="Z8" s="124"/>
    </row>
    <row r="9" spans="2:26" ht="24.75" customHeight="1" thickBot="1">
      <c r="B9" s="78"/>
      <c r="C9" s="78"/>
      <c r="D9" s="543" t="s">
        <v>20</v>
      </c>
      <c r="E9" s="545" t="s">
        <v>37</v>
      </c>
      <c r="F9" s="546"/>
      <c r="G9" s="543" t="s">
        <v>34</v>
      </c>
      <c r="H9" s="547" t="s">
        <v>36</v>
      </c>
      <c r="I9" s="548"/>
      <c r="J9" s="551" t="s">
        <v>34</v>
      </c>
      <c r="K9" s="536" t="s">
        <v>35</v>
      </c>
      <c r="L9" s="536" t="s">
        <v>34</v>
      </c>
      <c r="M9" s="549" t="s">
        <v>33</v>
      </c>
      <c r="N9" s="564" t="s">
        <v>32</v>
      </c>
      <c r="O9" s="565"/>
      <c r="P9" s="566"/>
      <c r="Q9" s="549" t="s">
        <v>18</v>
      </c>
      <c r="T9" s="124"/>
      <c r="U9" s="124"/>
      <c r="V9" s="124"/>
      <c r="W9" s="124"/>
      <c r="X9" s="124"/>
      <c r="Y9" s="124"/>
      <c r="Z9" s="124"/>
    </row>
    <row r="10" spans="2:26" ht="15.75" thickBot="1">
      <c r="B10" s="78"/>
      <c r="C10" s="78"/>
      <c r="D10" s="544"/>
      <c r="E10" s="36" t="s">
        <v>31</v>
      </c>
      <c r="F10" s="35" t="s">
        <v>30</v>
      </c>
      <c r="G10" s="544"/>
      <c r="H10" s="60" t="s">
        <v>31</v>
      </c>
      <c r="I10" s="59" t="s">
        <v>30</v>
      </c>
      <c r="J10" s="552"/>
      <c r="K10" s="553"/>
      <c r="L10" s="553"/>
      <c r="M10" s="539"/>
      <c r="N10" s="109">
        <v>2</v>
      </c>
      <c r="O10" s="108">
        <v>1</v>
      </c>
      <c r="P10" s="107">
        <v>1</v>
      </c>
      <c r="Q10" s="539"/>
      <c r="T10" s="124"/>
      <c r="U10" s="124"/>
      <c r="V10" s="124"/>
      <c r="W10" s="124"/>
      <c r="X10" s="124"/>
      <c r="Y10" s="124"/>
      <c r="Z10" s="124"/>
    </row>
    <row r="11" spans="2:26" ht="15.75" thickBot="1">
      <c r="B11" s="78"/>
      <c r="C11" s="78"/>
      <c r="D11" s="106" t="s">
        <v>41</v>
      </c>
      <c r="E11" s="104"/>
      <c r="F11" s="104"/>
      <c r="G11" s="103">
        <f>F11-E11</f>
        <v>0</v>
      </c>
      <c r="H11" s="102" t="s">
        <v>26</v>
      </c>
      <c r="I11" s="102" t="s">
        <v>26</v>
      </c>
      <c r="J11" s="102">
        <v>0</v>
      </c>
      <c r="K11" s="101" t="s">
        <v>26</v>
      </c>
      <c r="L11" s="101">
        <v>0</v>
      </c>
      <c r="M11" s="100" t="s">
        <v>27</v>
      </c>
      <c r="N11" s="114">
        <f>G11*2</f>
        <v>0</v>
      </c>
      <c r="O11" s="113">
        <f>J11*1</f>
        <v>0</v>
      </c>
      <c r="P11" s="112">
        <f>L11*1</f>
        <v>0</v>
      </c>
      <c r="Q11" s="111">
        <f>N11*G11</f>
        <v>0</v>
      </c>
      <c r="R11" s="110"/>
      <c r="T11" s="123"/>
      <c r="U11" s="122"/>
      <c r="V11" s="122"/>
      <c r="W11" s="121"/>
      <c r="X11" s="121"/>
      <c r="Y11" s="121"/>
      <c r="Z11" s="120"/>
    </row>
    <row r="12" spans="2:26">
      <c r="B12" s="78"/>
      <c r="C12" s="78"/>
    </row>
    <row r="13" spans="2:26" ht="15.75" thickBot="1">
      <c r="B13" s="78"/>
      <c r="C13" s="78"/>
    </row>
    <row r="14" spans="2:26" ht="15.75" customHeight="1" thickBot="1">
      <c r="B14" s="78"/>
      <c r="C14" s="78"/>
      <c r="D14" s="540" t="s">
        <v>65</v>
      </c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2"/>
    </row>
    <row r="15" spans="2:26" ht="21" customHeight="1" thickBot="1">
      <c r="B15" s="78"/>
      <c r="C15" s="78"/>
      <c r="D15" s="543" t="s">
        <v>20</v>
      </c>
      <c r="E15" s="545" t="s">
        <v>37</v>
      </c>
      <c r="F15" s="546"/>
      <c r="G15" s="543" t="s">
        <v>34</v>
      </c>
      <c r="H15" s="547" t="s">
        <v>36</v>
      </c>
      <c r="I15" s="548"/>
      <c r="J15" s="551" t="s">
        <v>34</v>
      </c>
      <c r="K15" s="536" t="s">
        <v>35</v>
      </c>
      <c r="L15" s="536" t="s">
        <v>34</v>
      </c>
      <c r="M15" s="549" t="s">
        <v>33</v>
      </c>
      <c r="N15" s="564" t="s">
        <v>32</v>
      </c>
      <c r="O15" s="565"/>
      <c r="P15" s="566"/>
      <c r="Q15" s="549" t="s">
        <v>18</v>
      </c>
    </row>
    <row r="16" spans="2:26" ht="15.75" thickBot="1">
      <c r="B16" s="78"/>
      <c r="C16" s="78"/>
      <c r="D16" s="544"/>
      <c r="E16" s="36" t="s">
        <v>31</v>
      </c>
      <c r="F16" s="35" t="s">
        <v>30</v>
      </c>
      <c r="G16" s="544"/>
      <c r="H16" s="60" t="s">
        <v>31</v>
      </c>
      <c r="I16" s="59" t="s">
        <v>30</v>
      </c>
      <c r="J16" s="552"/>
      <c r="K16" s="553"/>
      <c r="L16" s="553"/>
      <c r="M16" s="539"/>
      <c r="N16" s="109">
        <v>4</v>
      </c>
      <c r="O16" s="108">
        <v>2</v>
      </c>
      <c r="P16" s="107">
        <v>2</v>
      </c>
      <c r="Q16" s="539"/>
    </row>
    <row r="17" spans="2:18" ht="15.75" thickBot="1">
      <c r="B17" s="78"/>
      <c r="C17" s="78"/>
      <c r="D17" s="106" t="s">
        <v>41</v>
      </c>
      <c r="E17" s="104"/>
      <c r="F17" s="104"/>
      <c r="G17" s="103">
        <f>F17-E17</f>
        <v>0</v>
      </c>
      <c r="H17" s="102" t="s">
        <v>26</v>
      </c>
      <c r="I17" s="102" t="s">
        <v>26</v>
      </c>
      <c r="J17" s="102">
        <v>0</v>
      </c>
      <c r="K17" s="101" t="s">
        <v>26</v>
      </c>
      <c r="L17" s="101">
        <v>0</v>
      </c>
      <c r="M17" s="100" t="s">
        <v>27</v>
      </c>
      <c r="N17" s="114">
        <f>G17*4</f>
        <v>0</v>
      </c>
      <c r="O17" s="113">
        <f>J17*2</f>
        <v>0</v>
      </c>
      <c r="P17" s="112">
        <f>L17*2</f>
        <v>0</v>
      </c>
      <c r="Q17" s="111">
        <f>SUM(N17:P17)</f>
        <v>0</v>
      </c>
      <c r="R17" s="110"/>
    </row>
    <row r="18" spans="2:18">
      <c r="B18" s="78"/>
      <c r="C18" s="78"/>
    </row>
    <row r="19" spans="2:18" ht="15.75" thickBot="1"/>
    <row r="20" spans="2:18" ht="15.75" thickBot="1">
      <c r="D20" s="568" t="s">
        <v>40</v>
      </c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70"/>
    </row>
    <row r="21" spans="2:18" ht="21.75" customHeight="1" thickBot="1">
      <c r="D21" s="543" t="s">
        <v>20</v>
      </c>
      <c r="E21" s="545" t="s">
        <v>37</v>
      </c>
      <c r="F21" s="546"/>
      <c r="G21" s="543" t="s">
        <v>34</v>
      </c>
      <c r="H21" s="547" t="s">
        <v>36</v>
      </c>
      <c r="I21" s="548"/>
      <c r="J21" s="551" t="s">
        <v>34</v>
      </c>
      <c r="K21" s="536" t="s">
        <v>35</v>
      </c>
      <c r="L21" s="536" t="s">
        <v>34</v>
      </c>
      <c r="M21" s="549" t="s">
        <v>33</v>
      </c>
      <c r="N21" s="564" t="s">
        <v>32</v>
      </c>
      <c r="O21" s="565"/>
      <c r="P21" s="566"/>
      <c r="Q21" s="549" t="s">
        <v>18</v>
      </c>
    </row>
    <row r="22" spans="2:18" ht="15.75" thickBot="1">
      <c r="D22" s="562"/>
      <c r="E22" s="119" t="s">
        <v>31</v>
      </c>
      <c r="F22" s="118" t="s">
        <v>30</v>
      </c>
      <c r="G22" s="562"/>
      <c r="H22" s="60" t="s">
        <v>31</v>
      </c>
      <c r="I22" s="59" t="s">
        <v>30</v>
      </c>
      <c r="J22" s="563"/>
      <c r="K22" s="537"/>
      <c r="L22" s="537"/>
      <c r="M22" s="539"/>
      <c r="N22" s="109">
        <v>10</v>
      </c>
      <c r="O22" s="108">
        <v>2</v>
      </c>
      <c r="P22" s="107">
        <v>2</v>
      </c>
      <c r="Q22" s="550"/>
    </row>
    <row r="23" spans="2:18" ht="15.75" thickBot="1">
      <c r="C23" s="78"/>
      <c r="D23" s="106" t="s">
        <v>41</v>
      </c>
      <c r="E23" s="105"/>
      <c r="F23" s="104"/>
      <c r="G23" s="103">
        <f>F23-E23</f>
        <v>0</v>
      </c>
      <c r="H23" s="102" t="s">
        <v>26</v>
      </c>
      <c r="I23" s="102" t="s">
        <v>26</v>
      </c>
      <c r="J23" s="102">
        <v>0</v>
      </c>
      <c r="K23" s="101" t="s">
        <v>26</v>
      </c>
      <c r="L23" s="101">
        <v>0</v>
      </c>
      <c r="M23" s="100" t="s">
        <v>27</v>
      </c>
      <c r="N23" s="114">
        <f>G23*10</f>
        <v>0</v>
      </c>
      <c r="O23" s="113">
        <f>J23*2</f>
        <v>0</v>
      </c>
      <c r="P23" s="112">
        <f>L23*2</f>
        <v>0</v>
      </c>
      <c r="Q23" s="111">
        <f>SUM(N23:P23)</f>
        <v>0</v>
      </c>
      <c r="R23" s="110"/>
    </row>
    <row r="25" spans="2:18" ht="15.75" thickBot="1"/>
    <row r="26" spans="2:18" ht="15.75" thickBot="1">
      <c r="D26" s="568" t="s">
        <v>39</v>
      </c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70"/>
    </row>
    <row r="27" spans="2:18" ht="22.5" customHeight="1" thickBot="1">
      <c r="D27" s="543" t="s">
        <v>20</v>
      </c>
      <c r="E27" s="545" t="s">
        <v>37</v>
      </c>
      <c r="F27" s="546"/>
      <c r="G27" s="543" t="s">
        <v>34</v>
      </c>
      <c r="H27" s="547" t="s">
        <v>36</v>
      </c>
      <c r="I27" s="548"/>
      <c r="J27" s="551" t="s">
        <v>34</v>
      </c>
      <c r="K27" s="536" t="s">
        <v>35</v>
      </c>
      <c r="L27" s="536" t="s">
        <v>34</v>
      </c>
      <c r="M27" s="549" t="s">
        <v>33</v>
      </c>
      <c r="N27" s="564" t="s">
        <v>32</v>
      </c>
      <c r="O27" s="565"/>
      <c r="P27" s="566"/>
      <c r="Q27" s="549" t="s">
        <v>18</v>
      </c>
    </row>
    <row r="28" spans="2:18" ht="15.75" thickBot="1">
      <c r="D28" s="562"/>
      <c r="E28" s="119" t="s">
        <v>31</v>
      </c>
      <c r="F28" s="118" t="s">
        <v>30</v>
      </c>
      <c r="G28" s="562"/>
      <c r="H28" s="60" t="s">
        <v>31</v>
      </c>
      <c r="I28" s="59" t="s">
        <v>30</v>
      </c>
      <c r="J28" s="563"/>
      <c r="K28" s="537"/>
      <c r="L28" s="537"/>
      <c r="M28" s="539"/>
      <c r="N28" s="109">
        <v>11</v>
      </c>
      <c r="O28" s="108">
        <v>2</v>
      </c>
      <c r="P28" s="107">
        <v>3</v>
      </c>
      <c r="Q28" s="550"/>
    </row>
    <row r="29" spans="2:18" ht="15.75" thickBot="1">
      <c r="C29" s="78"/>
      <c r="D29" s="106" t="s">
        <v>41</v>
      </c>
      <c r="E29" s="105"/>
      <c r="F29" s="104"/>
      <c r="G29" s="103">
        <f>F29-E29</f>
        <v>0</v>
      </c>
      <c r="H29" s="102" t="s">
        <v>26</v>
      </c>
      <c r="I29" s="102"/>
      <c r="J29" s="102">
        <v>0</v>
      </c>
      <c r="K29" s="101" t="s">
        <v>26</v>
      </c>
      <c r="L29" s="101">
        <v>0</v>
      </c>
      <c r="M29" s="100" t="s">
        <v>27</v>
      </c>
      <c r="N29" s="86">
        <f>G29*11</f>
        <v>0</v>
      </c>
      <c r="O29" s="117">
        <f>J29*2</f>
        <v>0</v>
      </c>
      <c r="P29" s="116">
        <f>L29*3</f>
        <v>0</v>
      </c>
      <c r="Q29" s="111">
        <f>SUM(N29:P29)</f>
        <v>0</v>
      </c>
      <c r="R29" s="110"/>
    </row>
    <row r="31" spans="2:18" ht="15.75" thickBot="1"/>
    <row r="32" spans="2:18" ht="15.75" thickBot="1">
      <c r="D32" s="540" t="s">
        <v>38</v>
      </c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2"/>
    </row>
    <row r="33" spans="4:18" ht="21.75" customHeight="1" thickBot="1">
      <c r="D33" s="543" t="s">
        <v>20</v>
      </c>
      <c r="E33" s="545" t="s">
        <v>37</v>
      </c>
      <c r="F33" s="546"/>
      <c r="G33" s="543" t="s">
        <v>34</v>
      </c>
      <c r="H33" s="547" t="s">
        <v>36</v>
      </c>
      <c r="I33" s="548"/>
      <c r="J33" s="551" t="s">
        <v>34</v>
      </c>
      <c r="K33" s="536" t="s">
        <v>35</v>
      </c>
      <c r="L33" s="536" t="s">
        <v>34</v>
      </c>
      <c r="M33" s="549" t="s">
        <v>33</v>
      </c>
      <c r="N33" s="564" t="s">
        <v>32</v>
      </c>
      <c r="O33" s="565"/>
      <c r="P33" s="566"/>
      <c r="Q33" s="549" t="s">
        <v>18</v>
      </c>
    </row>
    <row r="34" spans="4:18" ht="15.75" thickBot="1">
      <c r="D34" s="544"/>
      <c r="E34" s="36" t="s">
        <v>31</v>
      </c>
      <c r="F34" s="35" t="s">
        <v>30</v>
      </c>
      <c r="G34" s="544"/>
      <c r="H34" s="60" t="s">
        <v>31</v>
      </c>
      <c r="I34" s="59" t="s">
        <v>30</v>
      </c>
      <c r="J34" s="552"/>
      <c r="K34" s="553"/>
      <c r="L34" s="553"/>
      <c r="M34" s="539"/>
      <c r="N34" s="109">
        <v>5</v>
      </c>
      <c r="O34" s="108">
        <v>1</v>
      </c>
      <c r="P34" s="107">
        <v>1</v>
      </c>
      <c r="Q34" s="539"/>
    </row>
    <row r="35" spans="4:18" ht="15.75" thickBot="1">
      <c r="D35" s="106" t="s">
        <v>41</v>
      </c>
      <c r="E35" s="105"/>
      <c r="F35" s="104"/>
      <c r="G35" s="103">
        <f>F35-E35</f>
        <v>0</v>
      </c>
      <c r="H35" s="102" t="s">
        <v>26</v>
      </c>
      <c r="I35" s="102" t="s">
        <v>26</v>
      </c>
      <c r="J35" s="102">
        <v>0</v>
      </c>
      <c r="K35" s="101" t="s">
        <v>26</v>
      </c>
      <c r="L35" s="101">
        <v>0</v>
      </c>
      <c r="M35" s="100" t="s">
        <v>27</v>
      </c>
      <c r="N35" s="114">
        <f>G35*5</f>
        <v>0</v>
      </c>
      <c r="O35" s="113">
        <f>J35*1</f>
        <v>0</v>
      </c>
      <c r="P35" s="112">
        <f>L35*1</f>
        <v>0</v>
      </c>
      <c r="Q35" s="111"/>
      <c r="R35" s="110">
        <f>Q35</f>
        <v>0</v>
      </c>
    </row>
    <row r="37" spans="4:18">
      <c r="N37" s="40" t="s">
        <v>24</v>
      </c>
      <c r="O37" s="40" t="s">
        <v>23</v>
      </c>
      <c r="P37" s="40" t="s">
        <v>22</v>
      </c>
    </row>
    <row r="38" spans="4:18">
      <c r="N38" s="40">
        <f>N35+N29+N23+N17+N11+N5</f>
        <v>2929.5</v>
      </c>
      <c r="O38" s="39">
        <f>O35+O29+O23+O17+O11+O5</f>
        <v>172</v>
      </c>
      <c r="P38" s="38">
        <f>P35+P29+P23+P17+P11+P5</f>
        <v>0</v>
      </c>
      <c r="Q38" s="485">
        <f>SUM(N38:P38)</f>
        <v>3101.5</v>
      </c>
    </row>
    <row r="41" spans="4:18" ht="15.75" thickBot="1"/>
    <row r="42" spans="4:18" ht="15.75" thickBot="1">
      <c r="D42" s="540" t="s">
        <v>21</v>
      </c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2"/>
    </row>
    <row r="43" spans="4:18" ht="15.75" thickBot="1">
      <c r="D43" s="543" t="s">
        <v>20</v>
      </c>
      <c r="E43" s="545"/>
      <c r="F43" s="546"/>
      <c r="G43" s="543"/>
      <c r="H43" s="551"/>
      <c r="I43" s="32"/>
      <c r="J43" s="551"/>
      <c r="K43" s="536"/>
      <c r="L43" s="536"/>
      <c r="M43" s="549"/>
      <c r="N43" s="564" t="s">
        <v>32</v>
      </c>
      <c r="O43" s="565"/>
      <c r="P43" s="566"/>
      <c r="Q43" s="549" t="s">
        <v>18</v>
      </c>
    </row>
    <row r="44" spans="4:18" ht="15.75" thickBot="1">
      <c r="D44" s="544"/>
      <c r="E44" s="36"/>
      <c r="F44" s="35"/>
      <c r="G44" s="544"/>
      <c r="H44" s="552"/>
      <c r="I44" s="34"/>
      <c r="J44" s="552"/>
      <c r="K44" s="553"/>
      <c r="L44" s="553"/>
      <c r="M44" s="539"/>
      <c r="N44" s="109">
        <f t="shared" ref="N44:P45" si="0">N34+N28+N22+N16+N10+N4</f>
        <v>249</v>
      </c>
      <c r="O44" s="108">
        <f t="shared" si="0"/>
        <v>51</v>
      </c>
      <c r="P44" s="107">
        <f t="shared" si="0"/>
        <v>50</v>
      </c>
      <c r="Q44" s="539"/>
    </row>
    <row r="45" spans="4:18" ht="15.75" thickBot="1">
      <c r="D45" s="106" t="s">
        <v>41</v>
      </c>
      <c r="E45" s="105"/>
      <c r="F45" s="104"/>
      <c r="G45" s="103"/>
      <c r="H45" s="102"/>
      <c r="I45" s="102"/>
      <c r="J45" s="102"/>
      <c r="K45" s="101"/>
      <c r="L45" s="101"/>
      <c r="M45" s="100"/>
      <c r="N45" s="99">
        <f t="shared" si="0"/>
        <v>2929.5</v>
      </c>
      <c r="O45" s="98">
        <f t="shared" si="0"/>
        <v>172</v>
      </c>
      <c r="P45" s="97">
        <f t="shared" si="0"/>
        <v>0</v>
      </c>
      <c r="Q45" s="96">
        <f>Q35+Q29+Q23+Q17+Q11+Q5</f>
        <v>3101.5</v>
      </c>
    </row>
  </sheetData>
  <mergeCells count="77">
    <mergeCell ref="H27:I27"/>
    <mergeCell ref="H33:I33"/>
    <mergeCell ref="D42:Q42"/>
    <mergeCell ref="Q33:Q34"/>
    <mergeCell ref="D32:Q32"/>
    <mergeCell ref="D33:D34"/>
    <mergeCell ref="E33:F33"/>
    <mergeCell ref="G33:G34"/>
    <mergeCell ref="J33:J34"/>
    <mergeCell ref="K33:K34"/>
    <mergeCell ref="D27:D28"/>
    <mergeCell ref="E27:F27"/>
    <mergeCell ref="G27:G28"/>
    <mergeCell ref="J27:J28"/>
    <mergeCell ref="K27:K28"/>
    <mergeCell ref="J43:J44"/>
    <mergeCell ref="K43:K44"/>
    <mergeCell ref="L43:L44"/>
    <mergeCell ref="M43:M44"/>
    <mergeCell ref="D43:D44"/>
    <mergeCell ref="E43:F43"/>
    <mergeCell ref="G43:G44"/>
    <mergeCell ref="H43:H44"/>
    <mergeCell ref="Q43:Q44"/>
    <mergeCell ref="L21:L22"/>
    <mergeCell ref="M21:M22"/>
    <mergeCell ref="N43:P43"/>
    <mergeCell ref="M27:M28"/>
    <mergeCell ref="L27:L28"/>
    <mergeCell ref="L33:L34"/>
    <mergeCell ref="M33:M34"/>
    <mergeCell ref="N33:P33"/>
    <mergeCell ref="N27:P27"/>
    <mergeCell ref="Q27:Q28"/>
    <mergeCell ref="Q15:Q16"/>
    <mergeCell ref="Q21:Q22"/>
    <mergeCell ref="D26:Q26"/>
    <mergeCell ref="D20:Q20"/>
    <mergeCell ref="D21:D22"/>
    <mergeCell ref="E21:F21"/>
    <mergeCell ref="G21:G22"/>
    <mergeCell ref="J21:J22"/>
    <mergeCell ref="K21:K22"/>
    <mergeCell ref="N21:P21"/>
    <mergeCell ref="H21:I21"/>
    <mergeCell ref="J15:J16"/>
    <mergeCell ref="K15:K16"/>
    <mergeCell ref="L15:L16"/>
    <mergeCell ref="M15:M16"/>
    <mergeCell ref="N15:P15"/>
    <mergeCell ref="H15:I15"/>
    <mergeCell ref="D8:Q8"/>
    <mergeCell ref="D9:D10"/>
    <mergeCell ref="E9:F9"/>
    <mergeCell ref="G9:G10"/>
    <mergeCell ref="J9:J10"/>
    <mergeCell ref="K9:K10"/>
    <mergeCell ref="Q9:Q10"/>
    <mergeCell ref="H9:I9"/>
    <mergeCell ref="L9:L10"/>
    <mergeCell ref="M9:M10"/>
    <mergeCell ref="N9:P9"/>
    <mergeCell ref="D14:Q14"/>
    <mergeCell ref="D15:D16"/>
    <mergeCell ref="E15:F15"/>
    <mergeCell ref="G15:G16"/>
    <mergeCell ref="D2:Q2"/>
    <mergeCell ref="D3:D4"/>
    <mergeCell ref="E3:F3"/>
    <mergeCell ref="G3:G4"/>
    <mergeCell ref="J3:J4"/>
    <mergeCell ref="K3:K4"/>
    <mergeCell ref="L3:L4"/>
    <mergeCell ref="M3:M4"/>
    <mergeCell ref="N3:P3"/>
    <mergeCell ref="Q3:Q4"/>
    <mergeCell ref="H3:I3"/>
  </mergeCells>
  <phoneticPr fontId="7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B25" workbookViewId="0">
      <selection activeCell="M69" sqref="M69"/>
    </sheetView>
  </sheetViews>
  <sheetFormatPr baseColWidth="10" defaultRowHeight="15"/>
  <cols>
    <col min="1" max="2" width="2.85546875" customWidth="1"/>
    <col min="3" max="3" width="18.42578125" customWidth="1"/>
    <col min="17" max="17" width="13" bestFit="1" customWidth="1"/>
  </cols>
  <sheetData>
    <row r="1" spans="1:17">
      <c r="A1" s="78"/>
      <c r="B1" s="78"/>
    </row>
    <row r="2" spans="1:17">
      <c r="A2" s="78"/>
      <c r="B2" s="78"/>
    </row>
    <row r="3" spans="1:17" ht="15.75" thickBot="1">
      <c r="A3" s="78"/>
      <c r="B3" s="78"/>
    </row>
    <row r="4" spans="1:17" ht="15.75" customHeight="1" thickBot="1">
      <c r="A4" s="78"/>
      <c r="B4" s="78"/>
      <c r="C4" s="540" t="s">
        <v>66</v>
      </c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2"/>
    </row>
    <row r="5" spans="1:17" ht="38.25" customHeight="1" thickBot="1">
      <c r="A5" s="78"/>
      <c r="B5" s="78"/>
      <c r="C5" s="543" t="s">
        <v>20</v>
      </c>
      <c r="D5" s="545" t="s">
        <v>37</v>
      </c>
      <c r="E5" s="546"/>
      <c r="F5" s="543" t="s">
        <v>34</v>
      </c>
      <c r="G5" s="547" t="s">
        <v>36</v>
      </c>
      <c r="H5" s="548"/>
      <c r="I5" s="551" t="s">
        <v>34</v>
      </c>
      <c r="J5" s="536" t="s">
        <v>35</v>
      </c>
      <c r="K5" s="536" t="s">
        <v>34</v>
      </c>
      <c r="L5" s="549" t="s">
        <v>33</v>
      </c>
      <c r="M5" s="564" t="s">
        <v>32</v>
      </c>
      <c r="N5" s="565"/>
      <c r="O5" s="566"/>
      <c r="P5" s="549" t="s">
        <v>18</v>
      </c>
    </row>
    <row r="6" spans="1:17" ht="15.75" thickBot="1">
      <c r="A6" s="78"/>
      <c r="B6" s="78"/>
      <c r="C6" s="544"/>
      <c r="D6" s="36" t="s">
        <v>31</v>
      </c>
      <c r="E6" s="35" t="s">
        <v>30</v>
      </c>
      <c r="F6" s="544"/>
      <c r="G6" s="60" t="s">
        <v>31</v>
      </c>
      <c r="H6" s="59" t="s">
        <v>30</v>
      </c>
      <c r="I6" s="552"/>
      <c r="J6" s="553"/>
      <c r="K6" s="553"/>
      <c r="L6" s="539"/>
      <c r="M6" s="109">
        <v>218</v>
      </c>
      <c r="N6" s="108">
        <v>42</v>
      </c>
      <c r="O6" s="107">
        <v>41</v>
      </c>
      <c r="P6" s="539"/>
    </row>
    <row r="7" spans="1:17" ht="15.75" thickBot="1">
      <c r="A7" s="78"/>
      <c r="B7" s="78"/>
      <c r="C7" s="151" t="s">
        <v>44</v>
      </c>
      <c r="D7" s="29">
        <v>8</v>
      </c>
      <c r="E7" s="29">
        <v>21.5</v>
      </c>
      <c r="F7" s="28">
        <f>E7-D7</f>
        <v>13.5</v>
      </c>
      <c r="G7" s="157">
        <v>8.5</v>
      </c>
      <c r="H7" s="157">
        <v>14</v>
      </c>
      <c r="I7" s="27">
        <v>5.5</v>
      </c>
      <c r="J7" s="26" t="s">
        <v>26</v>
      </c>
      <c r="K7" s="26">
        <v>0</v>
      </c>
      <c r="L7" s="25" t="s">
        <v>29</v>
      </c>
      <c r="M7" s="162">
        <f>F7*218</f>
        <v>2943</v>
      </c>
      <c r="N7" s="161">
        <f>I7*N6</f>
        <v>231</v>
      </c>
      <c r="O7" s="160">
        <f>K7*41</f>
        <v>0</v>
      </c>
      <c r="P7" s="158">
        <f>SUM(M7:O7)</f>
        <v>3174</v>
      </c>
    </row>
    <row r="8" spans="1:17" ht="15.75" thickBot="1">
      <c r="A8" s="78"/>
      <c r="B8" s="78"/>
      <c r="C8" s="150" t="s">
        <v>43</v>
      </c>
      <c r="D8" s="12">
        <v>8</v>
      </c>
      <c r="E8" s="12">
        <v>21.5</v>
      </c>
      <c r="F8" s="84">
        <f>E8-D8</f>
        <v>13.5</v>
      </c>
      <c r="G8" s="73">
        <v>8.5</v>
      </c>
      <c r="H8" s="73">
        <v>14</v>
      </c>
      <c r="I8" s="10">
        <v>5.5</v>
      </c>
      <c r="J8" s="9" t="s">
        <v>26</v>
      </c>
      <c r="K8" s="9">
        <v>0</v>
      </c>
      <c r="L8" s="8" t="s">
        <v>29</v>
      </c>
      <c r="M8" s="448">
        <f>F8*218</f>
        <v>2943</v>
      </c>
      <c r="N8" s="449">
        <f>I8*N6</f>
        <v>231</v>
      </c>
      <c r="O8" s="450">
        <f>K8*41</f>
        <v>0</v>
      </c>
      <c r="P8" s="71">
        <f>SUM(M8:O8)</f>
        <v>3174</v>
      </c>
    </row>
    <row r="9" spans="1:17" ht="15.75" thickBot="1">
      <c r="A9" s="78"/>
      <c r="B9" s="78"/>
      <c r="C9" s="21" t="s">
        <v>42</v>
      </c>
      <c r="D9" s="19">
        <v>8</v>
      </c>
      <c r="E9" s="19">
        <v>21.5</v>
      </c>
      <c r="F9" s="85">
        <f>E9-D9</f>
        <v>13.5</v>
      </c>
      <c r="G9" s="56">
        <v>8.5</v>
      </c>
      <c r="H9" s="56">
        <v>14</v>
      </c>
      <c r="I9" s="17">
        <v>5.5</v>
      </c>
      <c r="J9" s="16" t="s">
        <v>26</v>
      </c>
      <c r="K9" s="16">
        <v>0</v>
      </c>
      <c r="L9" s="15" t="s">
        <v>29</v>
      </c>
      <c r="M9" s="162">
        <f>F9*218</f>
        <v>2943</v>
      </c>
      <c r="N9" s="161">
        <f>I9*N6</f>
        <v>231</v>
      </c>
      <c r="O9" s="160">
        <f>K9*41</f>
        <v>0</v>
      </c>
      <c r="P9" s="145">
        <f>SUM(M9:O9)</f>
        <v>3174</v>
      </c>
    </row>
    <row r="10" spans="1:17" ht="15.75" thickBot="1">
      <c r="A10" s="78"/>
      <c r="B10" s="78"/>
      <c r="C10" s="144" t="s">
        <v>0</v>
      </c>
      <c r="D10" s="143"/>
      <c r="E10" s="143"/>
      <c r="F10" s="142">
        <f>E10-D10</f>
        <v>0</v>
      </c>
      <c r="G10" s="141"/>
      <c r="H10" s="141"/>
      <c r="I10" s="140">
        <v>0</v>
      </c>
      <c r="J10" s="139"/>
      <c r="K10" s="139">
        <v>0</v>
      </c>
      <c r="L10" s="138"/>
      <c r="M10" s="448">
        <f>F10*218</f>
        <v>0</v>
      </c>
      <c r="N10" s="449">
        <f>I10*N6</f>
        <v>0</v>
      </c>
      <c r="O10" s="450">
        <f>K10*41</f>
        <v>0</v>
      </c>
      <c r="P10" s="134">
        <f>SUM(M10:O10)</f>
        <v>0</v>
      </c>
      <c r="Q10" s="37"/>
    </row>
    <row r="11" spans="1:17" ht="15.75" thickBot="1">
      <c r="A11" s="78"/>
      <c r="B11" s="78"/>
      <c r="F11" s="46"/>
      <c r="M11" s="64">
        <f>SUM(M7:M10)</f>
        <v>8829</v>
      </c>
      <c r="N11" s="133">
        <f>SUM(N7:N10)</f>
        <v>693</v>
      </c>
      <c r="O11" s="132">
        <f>SUM(O7:O10)</f>
        <v>0</v>
      </c>
      <c r="P11" s="131">
        <f>SUM(P7:P10)</f>
        <v>9522</v>
      </c>
    </row>
    <row r="12" spans="1:17" ht="15.75" thickBot="1">
      <c r="A12" s="78"/>
      <c r="B12" s="78"/>
    </row>
    <row r="13" spans="1:17" ht="15.75" customHeight="1" thickBot="1">
      <c r="A13" s="78"/>
      <c r="B13" s="78"/>
      <c r="C13" s="540" t="s">
        <v>53</v>
      </c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2"/>
    </row>
    <row r="14" spans="1:17" ht="30" customHeight="1" thickBot="1">
      <c r="A14" s="78"/>
      <c r="B14" s="78"/>
      <c r="C14" s="543" t="s">
        <v>20</v>
      </c>
      <c r="D14" s="545" t="s">
        <v>37</v>
      </c>
      <c r="E14" s="546"/>
      <c r="F14" s="543" t="s">
        <v>34</v>
      </c>
      <c r="G14" s="547" t="s">
        <v>36</v>
      </c>
      <c r="H14" s="548"/>
      <c r="I14" s="551" t="s">
        <v>34</v>
      </c>
      <c r="J14" s="536" t="s">
        <v>35</v>
      </c>
      <c r="K14" s="536" t="s">
        <v>34</v>
      </c>
      <c r="L14" s="549" t="s">
        <v>33</v>
      </c>
      <c r="M14" s="564" t="s">
        <v>32</v>
      </c>
      <c r="N14" s="565"/>
      <c r="O14" s="566"/>
      <c r="P14" s="549" t="s">
        <v>18</v>
      </c>
    </row>
    <row r="15" spans="1:17" ht="15.75" thickBot="1">
      <c r="A15" s="78"/>
      <c r="B15" s="78"/>
      <c r="C15" s="544"/>
      <c r="D15" s="36" t="s">
        <v>31</v>
      </c>
      <c r="E15" s="35" t="s">
        <v>30</v>
      </c>
      <c r="F15" s="544"/>
      <c r="G15" s="60" t="s">
        <v>31</v>
      </c>
      <c r="H15" s="59" t="s">
        <v>30</v>
      </c>
      <c r="I15" s="552"/>
      <c r="J15" s="553"/>
      <c r="K15" s="553"/>
      <c r="L15" s="539"/>
      <c r="M15" s="109">
        <v>2</v>
      </c>
      <c r="N15" s="108">
        <v>1</v>
      </c>
      <c r="O15" s="107">
        <v>1</v>
      </c>
      <c r="P15" s="539"/>
    </row>
    <row r="16" spans="1:17">
      <c r="A16" s="78"/>
      <c r="B16" s="78"/>
      <c r="C16" s="151" t="s">
        <v>44</v>
      </c>
      <c r="D16" s="29" t="s">
        <v>28</v>
      </c>
      <c r="E16" s="29" t="s">
        <v>28</v>
      </c>
      <c r="F16" s="28">
        <v>0</v>
      </c>
      <c r="G16" s="27" t="s">
        <v>26</v>
      </c>
      <c r="H16" s="27" t="s">
        <v>26</v>
      </c>
      <c r="I16" s="27">
        <v>0</v>
      </c>
      <c r="J16" s="26" t="s">
        <v>26</v>
      </c>
      <c r="K16" s="26">
        <v>0</v>
      </c>
      <c r="L16" s="25" t="s">
        <v>27</v>
      </c>
      <c r="M16" s="86">
        <f>F16*4</f>
        <v>0</v>
      </c>
      <c r="N16" s="117">
        <f>I16*1</f>
        <v>0</v>
      </c>
      <c r="O16" s="116">
        <f>K16*1</f>
        <v>0</v>
      </c>
      <c r="P16" s="158">
        <f>SUM(M16:O16)</f>
        <v>0</v>
      </c>
    </row>
    <row r="17" spans="1:17">
      <c r="A17" s="78"/>
      <c r="B17" s="78"/>
      <c r="C17" s="150" t="s">
        <v>43</v>
      </c>
      <c r="D17" s="12" t="s">
        <v>28</v>
      </c>
      <c r="E17" s="12" t="s">
        <v>28</v>
      </c>
      <c r="F17" s="84">
        <v>0</v>
      </c>
      <c r="G17" s="23" t="s">
        <v>26</v>
      </c>
      <c r="H17" s="23" t="s">
        <v>26</v>
      </c>
      <c r="I17" s="10">
        <v>0</v>
      </c>
      <c r="J17" s="9" t="s">
        <v>26</v>
      </c>
      <c r="K17" s="9">
        <v>0</v>
      </c>
      <c r="L17" s="8" t="s">
        <v>27</v>
      </c>
      <c r="M17" s="72">
        <f>F17*4</f>
        <v>0</v>
      </c>
      <c r="N17" s="156">
        <f>I17*1</f>
        <v>0</v>
      </c>
      <c r="O17" s="148">
        <f>K17*1</f>
        <v>0</v>
      </c>
      <c r="P17" s="71">
        <f>SUM(M17:O17)</f>
        <v>0</v>
      </c>
    </row>
    <row r="18" spans="1:17">
      <c r="A18" s="78"/>
      <c r="B18" s="78"/>
      <c r="C18" s="21" t="s">
        <v>42</v>
      </c>
      <c r="D18" s="19">
        <v>8</v>
      </c>
      <c r="E18" s="19">
        <v>21.5</v>
      </c>
      <c r="F18" s="85">
        <f>E18-D18</f>
        <v>13.5</v>
      </c>
      <c r="G18" s="17" t="s">
        <v>26</v>
      </c>
      <c r="H18" s="17" t="s">
        <v>26</v>
      </c>
      <c r="I18" s="17">
        <v>0</v>
      </c>
      <c r="J18" s="16" t="s">
        <v>26</v>
      </c>
      <c r="K18" s="16">
        <v>0</v>
      </c>
      <c r="L18" s="15" t="s">
        <v>25</v>
      </c>
      <c r="M18" s="83">
        <f>F18*2</f>
        <v>27</v>
      </c>
      <c r="N18" s="155">
        <f>I18*1</f>
        <v>0</v>
      </c>
      <c r="O18" s="146">
        <f>K18*1</f>
        <v>0</v>
      </c>
      <c r="P18" s="145">
        <f>SUM(M18:O18)</f>
        <v>27</v>
      </c>
    </row>
    <row r="19" spans="1:17" ht="15.75" thickBot="1">
      <c r="A19" s="78"/>
      <c r="B19" s="78"/>
      <c r="C19" s="144" t="s">
        <v>0</v>
      </c>
      <c r="D19" s="143"/>
      <c r="E19" s="143"/>
      <c r="F19" s="142"/>
      <c r="G19" s="141" t="s">
        <v>26</v>
      </c>
      <c r="H19" s="141" t="s">
        <v>26</v>
      </c>
      <c r="I19" s="140">
        <v>0</v>
      </c>
      <c r="J19" s="139" t="s">
        <v>26</v>
      </c>
      <c r="K19" s="139">
        <v>0</v>
      </c>
      <c r="L19" s="138"/>
      <c r="M19" s="154">
        <f>F19*2</f>
        <v>0</v>
      </c>
      <c r="N19" s="153">
        <f>I19*1</f>
        <v>0</v>
      </c>
      <c r="O19" s="135">
        <f>K19*1</f>
        <v>0</v>
      </c>
      <c r="P19" s="134">
        <f>SUM(M19:O19)</f>
        <v>0</v>
      </c>
      <c r="Q19" s="37"/>
    </row>
    <row r="20" spans="1:17" ht="15.75" thickBot="1">
      <c r="A20" s="78"/>
      <c r="B20" s="78"/>
      <c r="F20" s="46"/>
      <c r="M20" s="64">
        <f>SUM(M16:M19)</f>
        <v>27</v>
      </c>
      <c r="N20" s="133">
        <f>SUM(N16:N19)</f>
        <v>0</v>
      </c>
      <c r="O20" s="132">
        <f>SUM(O16:O19)</f>
        <v>0</v>
      </c>
      <c r="P20" s="131">
        <f>SUM(P16:P19)</f>
        <v>27</v>
      </c>
    </row>
    <row r="21" spans="1:17" ht="15.75" thickBot="1">
      <c r="A21" s="78"/>
      <c r="B21" s="78"/>
    </row>
    <row r="22" spans="1:17" ht="15.75" customHeight="1" thickBot="1">
      <c r="A22" s="78"/>
      <c r="B22" s="78"/>
      <c r="C22" s="540" t="s">
        <v>65</v>
      </c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2"/>
    </row>
    <row r="23" spans="1:17" ht="24" customHeight="1" thickBot="1">
      <c r="A23" s="78"/>
      <c r="B23" s="78"/>
      <c r="C23" s="543" t="s">
        <v>20</v>
      </c>
      <c r="D23" s="545" t="s">
        <v>37</v>
      </c>
      <c r="E23" s="546"/>
      <c r="F23" s="543" t="s">
        <v>34</v>
      </c>
      <c r="G23" s="547" t="s">
        <v>36</v>
      </c>
      <c r="H23" s="548"/>
      <c r="I23" s="551" t="s">
        <v>34</v>
      </c>
      <c r="J23" s="536" t="s">
        <v>35</v>
      </c>
      <c r="K23" s="536" t="s">
        <v>34</v>
      </c>
      <c r="L23" s="549" t="s">
        <v>33</v>
      </c>
      <c r="M23" s="564" t="s">
        <v>32</v>
      </c>
      <c r="N23" s="565"/>
      <c r="O23" s="566"/>
      <c r="P23" s="549" t="s">
        <v>18</v>
      </c>
    </row>
    <row r="24" spans="1:17" ht="15.75" thickBot="1">
      <c r="A24" s="78"/>
      <c r="B24" s="78"/>
      <c r="C24" s="544"/>
      <c r="D24" s="36" t="s">
        <v>31</v>
      </c>
      <c r="E24" s="35" t="s">
        <v>30</v>
      </c>
      <c r="F24" s="544"/>
      <c r="G24" s="60" t="s">
        <v>31</v>
      </c>
      <c r="H24" s="59" t="s">
        <v>30</v>
      </c>
      <c r="I24" s="552"/>
      <c r="J24" s="553"/>
      <c r="K24" s="553"/>
      <c r="L24" s="539"/>
      <c r="M24" s="109">
        <v>4</v>
      </c>
      <c r="N24" s="108">
        <v>2</v>
      </c>
      <c r="O24" s="107">
        <v>2</v>
      </c>
      <c r="P24" s="539"/>
    </row>
    <row r="25" spans="1:17" ht="15.75" thickBot="1">
      <c r="A25" s="78"/>
      <c r="B25" s="78"/>
      <c r="C25" s="151" t="s">
        <v>44</v>
      </c>
      <c r="D25" s="29"/>
      <c r="E25" s="29"/>
      <c r="F25" s="28">
        <f>E25-D25</f>
        <v>0</v>
      </c>
      <c r="G25" s="27" t="s">
        <v>26</v>
      </c>
      <c r="H25" s="27" t="s">
        <v>26</v>
      </c>
      <c r="I25" s="27">
        <v>0</v>
      </c>
      <c r="J25" s="26" t="s">
        <v>26</v>
      </c>
      <c r="K25" s="26">
        <v>0</v>
      </c>
      <c r="L25" s="25" t="s">
        <v>27</v>
      </c>
      <c r="M25" s="86">
        <f>F25*4</f>
        <v>0</v>
      </c>
      <c r="N25" s="117">
        <f>I25*2</f>
        <v>0</v>
      </c>
      <c r="O25" s="342">
        <f>K25*2</f>
        <v>0</v>
      </c>
      <c r="P25" s="158">
        <f>SUM(M25:O25)</f>
        <v>0</v>
      </c>
    </row>
    <row r="26" spans="1:17" ht="15.75" thickBot="1">
      <c r="A26" s="78"/>
      <c r="B26" s="78"/>
      <c r="C26" s="150" t="s">
        <v>43</v>
      </c>
      <c r="D26" s="12"/>
      <c r="E26" s="12"/>
      <c r="F26" s="84">
        <f>E26-D26</f>
        <v>0</v>
      </c>
      <c r="G26" s="23" t="s">
        <v>26</v>
      </c>
      <c r="H26" s="23" t="s">
        <v>26</v>
      </c>
      <c r="I26" s="10">
        <v>0</v>
      </c>
      <c r="J26" s="9" t="s">
        <v>26</v>
      </c>
      <c r="K26" s="9">
        <v>0</v>
      </c>
      <c r="L26" s="8" t="s">
        <v>27</v>
      </c>
      <c r="M26" s="339">
        <f>F26*4</f>
        <v>0</v>
      </c>
      <c r="N26" s="156">
        <f>I26*2</f>
        <v>0</v>
      </c>
      <c r="O26" s="148">
        <f>K26*2</f>
        <v>0</v>
      </c>
      <c r="P26" s="71">
        <f>SUM(M26:O26)</f>
        <v>0</v>
      </c>
    </row>
    <row r="27" spans="1:17" ht="15.75" thickBot="1">
      <c r="A27" s="78"/>
      <c r="B27" s="78"/>
      <c r="C27" s="21" t="s">
        <v>42</v>
      </c>
      <c r="D27" s="19">
        <v>8</v>
      </c>
      <c r="E27" s="19">
        <v>21.5</v>
      </c>
      <c r="F27" s="85">
        <f>E27-D27</f>
        <v>13.5</v>
      </c>
      <c r="G27" s="17" t="s">
        <v>26</v>
      </c>
      <c r="H27" s="17" t="s">
        <v>26</v>
      </c>
      <c r="I27" s="17">
        <v>0</v>
      </c>
      <c r="J27" s="16" t="s">
        <v>26</v>
      </c>
      <c r="K27" s="16">
        <v>0</v>
      </c>
      <c r="L27" s="15" t="s">
        <v>25</v>
      </c>
      <c r="M27" s="86">
        <f>F27*4</f>
        <v>54</v>
      </c>
      <c r="N27" s="155">
        <f>I27*2</f>
        <v>0</v>
      </c>
      <c r="O27" s="146">
        <f>K27*2</f>
        <v>0</v>
      </c>
      <c r="P27" s="145">
        <f>SUM(M27:O27)</f>
        <v>54</v>
      </c>
    </row>
    <row r="28" spans="1:17" ht="15.75" thickBot="1">
      <c r="A28" s="78"/>
      <c r="B28" s="78"/>
      <c r="C28" s="144" t="s">
        <v>0</v>
      </c>
      <c r="D28" s="143"/>
      <c r="E28" s="143"/>
      <c r="F28" s="142"/>
      <c r="G28" s="141" t="s">
        <v>26</v>
      </c>
      <c r="H28" s="141" t="s">
        <v>26</v>
      </c>
      <c r="I28" s="140">
        <v>0</v>
      </c>
      <c r="J28" s="139" t="s">
        <v>26</v>
      </c>
      <c r="K28" s="139">
        <v>0</v>
      </c>
      <c r="L28" s="138"/>
      <c r="M28" s="339">
        <f>F28*4</f>
        <v>0</v>
      </c>
      <c r="N28" s="153">
        <f>I28*2</f>
        <v>0</v>
      </c>
      <c r="O28" s="135">
        <f>K28*2</f>
        <v>0</v>
      </c>
      <c r="P28" s="134">
        <f>SUM(M28:O28)</f>
        <v>0</v>
      </c>
      <c r="Q28" s="37"/>
    </row>
    <row r="29" spans="1:17" ht="15.75" thickBot="1">
      <c r="A29" s="78"/>
      <c r="B29" s="78"/>
      <c r="F29" s="46"/>
      <c r="M29" s="64">
        <f>SUM(M25:M28)</f>
        <v>54</v>
      </c>
      <c r="N29" s="133">
        <f>SUM(N25:N28)</f>
        <v>0</v>
      </c>
      <c r="O29" s="132">
        <f>SUM(O25:O28)</f>
        <v>0</v>
      </c>
      <c r="P29" s="131">
        <f>SUM(P25:P28)</f>
        <v>54</v>
      </c>
    </row>
    <row r="30" spans="1:17" ht="15.75" thickBot="1"/>
    <row r="31" spans="1:17" ht="15.75" customHeight="1" thickBot="1">
      <c r="C31" s="568" t="s">
        <v>40</v>
      </c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70"/>
    </row>
    <row r="32" spans="1:17" ht="22.5" customHeight="1" thickBot="1">
      <c r="C32" s="543" t="s">
        <v>20</v>
      </c>
      <c r="D32" s="545" t="s">
        <v>37</v>
      </c>
      <c r="E32" s="546"/>
      <c r="F32" s="543" t="s">
        <v>34</v>
      </c>
      <c r="G32" s="547" t="s">
        <v>36</v>
      </c>
      <c r="H32" s="548"/>
      <c r="I32" s="551" t="s">
        <v>34</v>
      </c>
      <c r="J32" s="536" t="s">
        <v>35</v>
      </c>
      <c r="K32" s="536" t="s">
        <v>34</v>
      </c>
      <c r="L32" s="549" t="s">
        <v>33</v>
      </c>
      <c r="M32" s="564" t="s">
        <v>32</v>
      </c>
      <c r="N32" s="565"/>
      <c r="O32" s="566"/>
      <c r="P32" s="549" t="s">
        <v>18</v>
      </c>
    </row>
    <row r="33" spans="1:17" ht="15.75" thickBot="1">
      <c r="C33" s="544"/>
      <c r="D33" s="36" t="s">
        <v>31</v>
      </c>
      <c r="E33" s="35" t="s">
        <v>30</v>
      </c>
      <c r="F33" s="544"/>
      <c r="G33" s="60" t="s">
        <v>31</v>
      </c>
      <c r="H33" s="59" t="s">
        <v>30</v>
      </c>
      <c r="I33" s="552"/>
      <c r="J33" s="553"/>
      <c r="K33" s="553"/>
      <c r="L33" s="539"/>
      <c r="M33" s="109">
        <v>10</v>
      </c>
      <c r="N33" s="108">
        <v>2</v>
      </c>
      <c r="O33" s="107">
        <v>2</v>
      </c>
      <c r="P33" s="539"/>
    </row>
    <row r="34" spans="1:17">
      <c r="B34" s="78"/>
      <c r="C34" s="151" t="s">
        <v>44</v>
      </c>
      <c r="D34" s="29"/>
      <c r="E34" s="29"/>
      <c r="F34" s="28">
        <f>E34-D34</f>
        <v>0</v>
      </c>
      <c r="G34" s="27" t="s">
        <v>26</v>
      </c>
      <c r="H34" s="27" t="s">
        <v>26</v>
      </c>
      <c r="I34" s="27">
        <v>0</v>
      </c>
      <c r="J34" s="26" t="s">
        <v>26</v>
      </c>
      <c r="K34" s="26">
        <v>0</v>
      </c>
      <c r="L34" s="25" t="s">
        <v>29</v>
      </c>
      <c r="M34" s="86">
        <f>F34*10</f>
        <v>0</v>
      </c>
      <c r="N34" s="117">
        <f>I34*2</f>
        <v>0</v>
      </c>
      <c r="O34" s="116">
        <f>K34*2</f>
        <v>0</v>
      </c>
      <c r="P34" s="158">
        <f>SUM(M34:O34)</f>
        <v>0</v>
      </c>
    </row>
    <row r="35" spans="1:17">
      <c r="C35" s="150" t="s">
        <v>43</v>
      </c>
      <c r="D35" s="12"/>
      <c r="E35" s="12"/>
      <c r="F35" s="84">
        <f>E35-D35</f>
        <v>0</v>
      </c>
      <c r="G35" s="23" t="s">
        <v>26</v>
      </c>
      <c r="H35" s="23" t="s">
        <v>26</v>
      </c>
      <c r="I35" s="10">
        <v>0</v>
      </c>
      <c r="J35" s="9" t="s">
        <v>26</v>
      </c>
      <c r="K35" s="9">
        <v>0</v>
      </c>
      <c r="L35" s="8" t="s">
        <v>29</v>
      </c>
      <c r="M35" s="72">
        <f>F35*10</f>
        <v>0</v>
      </c>
      <c r="N35" s="156">
        <f>I35*2</f>
        <v>0</v>
      </c>
      <c r="O35" s="148">
        <f>K35*2</f>
        <v>0</v>
      </c>
      <c r="P35" s="71">
        <f>SUM(M35:O35)</f>
        <v>0</v>
      </c>
    </row>
    <row r="36" spans="1:17">
      <c r="C36" s="21" t="s">
        <v>42</v>
      </c>
      <c r="D36" s="19">
        <v>8</v>
      </c>
      <c r="E36" s="19">
        <v>21.5</v>
      </c>
      <c r="F36" s="85">
        <f>E36-D36</f>
        <v>13.5</v>
      </c>
      <c r="G36" s="17" t="s">
        <v>26</v>
      </c>
      <c r="H36" s="17" t="s">
        <v>26</v>
      </c>
      <c r="I36" s="17">
        <v>0</v>
      </c>
      <c r="J36" s="16" t="s">
        <v>26</v>
      </c>
      <c r="K36" s="16">
        <v>0</v>
      </c>
      <c r="L36" s="15" t="s">
        <v>25</v>
      </c>
      <c r="M36" s="83">
        <f>F36*10</f>
        <v>135</v>
      </c>
      <c r="N36" s="155">
        <f>I36*2</f>
        <v>0</v>
      </c>
      <c r="O36" s="146">
        <f>K36*2</f>
        <v>0</v>
      </c>
      <c r="P36" s="145">
        <f>SUM(M36:O36)</f>
        <v>135</v>
      </c>
    </row>
    <row r="37" spans="1:17" ht="15.75" thickBot="1">
      <c r="A37" s="78"/>
      <c r="B37" s="78"/>
      <c r="C37" s="144" t="s">
        <v>0</v>
      </c>
      <c r="D37" s="143"/>
      <c r="E37" s="143"/>
      <c r="F37" s="142"/>
      <c r="G37" s="141" t="s">
        <v>26</v>
      </c>
      <c r="H37" s="141" t="s">
        <v>26</v>
      </c>
      <c r="I37" s="140">
        <v>0</v>
      </c>
      <c r="J37" s="139" t="s">
        <v>26</v>
      </c>
      <c r="K37" s="139">
        <v>0</v>
      </c>
      <c r="L37" s="138"/>
      <c r="M37" s="154">
        <f>F37*10</f>
        <v>0</v>
      </c>
      <c r="N37" s="153">
        <f>I37*2</f>
        <v>0</v>
      </c>
      <c r="O37" s="135">
        <f>K37*2</f>
        <v>0</v>
      </c>
      <c r="P37" s="134">
        <f>SUM(M37:O37)</f>
        <v>0</v>
      </c>
      <c r="Q37" s="37"/>
    </row>
    <row r="38" spans="1:17" ht="15.75" thickBot="1">
      <c r="F38" s="46"/>
      <c r="M38" s="64">
        <f>SUM(M34:M37)</f>
        <v>135</v>
      </c>
      <c r="N38" s="133">
        <f>SUM(N34:N37)</f>
        <v>0</v>
      </c>
      <c r="O38" s="132">
        <f>SUM(O34:O37)</f>
        <v>0</v>
      </c>
      <c r="P38" s="131">
        <f>SUM(P34:P37)</f>
        <v>135</v>
      </c>
    </row>
    <row r="39" spans="1:17" ht="15.75" thickBot="1"/>
    <row r="40" spans="1:17" ht="15.75" thickBot="1">
      <c r="C40" s="568" t="s">
        <v>39</v>
      </c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70"/>
    </row>
    <row r="41" spans="1:17" ht="23.25" customHeight="1" thickBot="1">
      <c r="C41" s="543" t="s">
        <v>20</v>
      </c>
      <c r="D41" s="545" t="s">
        <v>37</v>
      </c>
      <c r="E41" s="546"/>
      <c r="F41" s="543" t="s">
        <v>34</v>
      </c>
      <c r="G41" s="547" t="s">
        <v>36</v>
      </c>
      <c r="H41" s="548"/>
      <c r="I41" s="551" t="s">
        <v>34</v>
      </c>
      <c r="J41" s="536" t="s">
        <v>35</v>
      </c>
      <c r="K41" s="536" t="s">
        <v>34</v>
      </c>
      <c r="L41" s="549" t="s">
        <v>33</v>
      </c>
      <c r="M41" s="564" t="s">
        <v>32</v>
      </c>
      <c r="N41" s="565"/>
      <c r="O41" s="566"/>
      <c r="P41" s="549" t="s">
        <v>18</v>
      </c>
    </row>
    <row r="42" spans="1:17" ht="15.75" thickBot="1">
      <c r="C42" s="544"/>
      <c r="D42" s="36" t="s">
        <v>31</v>
      </c>
      <c r="E42" s="35" t="s">
        <v>30</v>
      </c>
      <c r="F42" s="544"/>
      <c r="G42" s="60" t="s">
        <v>31</v>
      </c>
      <c r="H42" s="59" t="s">
        <v>30</v>
      </c>
      <c r="I42" s="552"/>
      <c r="J42" s="553"/>
      <c r="K42" s="553"/>
      <c r="L42" s="539"/>
      <c r="M42" s="109">
        <v>11</v>
      </c>
      <c r="N42" s="108">
        <v>2</v>
      </c>
      <c r="O42" s="107">
        <v>3</v>
      </c>
      <c r="P42" s="539"/>
    </row>
    <row r="43" spans="1:17" ht="15.75" thickBot="1">
      <c r="B43" s="78"/>
      <c r="C43" s="151" t="s">
        <v>44</v>
      </c>
      <c r="D43" s="29"/>
      <c r="E43" s="29"/>
      <c r="F43" s="28">
        <f>E43-D43</f>
        <v>0</v>
      </c>
      <c r="G43" s="27" t="s">
        <v>26</v>
      </c>
      <c r="H43" s="27" t="s">
        <v>26</v>
      </c>
      <c r="I43" s="27">
        <v>0</v>
      </c>
      <c r="J43" s="26" t="s">
        <v>26</v>
      </c>
      <c r="K43" s="26">
        <v>0</v>
      </c>
      <c r="L43" s="25" t="s">
        <v>29</v>
      </c>
      <c r="M43" s="25">
        <f>F43*M42</f>
        <v>0</v>
      </c>
      <c r="N43" s="159">
        <f>I43*2</f>
        <v>0</v>
      </c>
      <c r="O43" s="116">
        <f>K43*3</f>
        <v>0</v>
      </c>
      <c r="P43" s="158">
        <f>SUM(M43:O43)</f>
        <v>0</v>
      </c>
    </row>
    <row r="44" spans="1:17" ht="15.75" thickBot="1">
      <c r="C44" s="150" t="s">
        <v>43</v>
      </c>
      <c r="D44" s="12"/>
      <c r="E44" s="12"/>
      <c r="F44" s="84">
        <f>E44-D44</f>
        <v>0</v>
      </c>
      <c r="G44" s="23" t="s">
        <v>26</v>
      </c>
      <c r="H44" s="23" t="s">
        <v>26</v>
      </c>
      <c r="I44" s="10">
        <v>0</v>
      </c>
      <c r="J44" s="9" t="s">
        <v>26</v>
      </c>
      <c r="K44" s="9">
        <v>0</v>
      </c>
      <c r="L44" s="8" t="s">
        <v>29</v>
      </c>
      <c r="M44" s="343">
        <f>F44*M42</f>
        <v>0</v>
      </c>
      <c r="N44" s="344">
        <f>I44*2</f>
        <v>0</v>
      </c>
      <c r="O44" s="345">
        <f>K44*3</f>
        <v>0</v>
      </c>
      <c r="P44" s="71">
        <f>SUM(M44:O44)</f>
        <v>0</v>
      </c>
    </row>
    <row r="45" spans="1:17" ht="15.75" thickBot="1">
      <c r="C45" s="21" t="s">
        <v>42</v>
      </c>
      <c r="D45" s="19">
        <v>8</v>
      </c>
      <c r="E45" s="19">
        <v>21.5</v>
      </c>
      <c r="F45" s="85">
        <f>E45-D45</f>
        <v>13.5</v>
      </c>
      <c r="G45" s="17" t="s">
        <v>26</v>
      </c>
      <c r="H45" s="17" t="s">
        <v>26</v>
      </c>
      <c r="I45" s="17">
        <v>0</v>
      </c>
      <c r="J45" s="16" t="s">
        <v>26</v>
      </c>
      <c r="K45" s="16">
        <v>0</v>
      </c>
      <c r="L45" s="15" t="s">
        <v>25</v>
      </c>
      <c r="M45" s="25">
        <f>F45*M42</f>
        <v>148.5</v>
      </c>
      <c r="N45" s="159">
        <f>I45*2</f>
        <v>0</v>
      </c>
      <c r="O45" s="116">
        <f>K45*3</f>
        <v>0</v>
      </c>
      <c r="P45" s="145">
        <f>SUM(M45:O45)</f>
        <v>148.5</v>
      </c>
    </row>
    <row r="46" spans="1:17" ht="15.75" thickBot="1">
      <c r="A46" s="78"/>
      <c r="B46" s="78"/>
      <c r="C46" s="144" t="s">
        <v>0</v>
      </c>
      <c r="D46" s="143"/>
      <c r="E46" s="143"/>
      <c r="F46" s="142"/>
      <c r="G46" s="141" t="s">
        <v>26</v>
      </c>
      <c r="H46" s="141" t="s">
        <v>26</v>
      </c>
      <c r="I46" s="140">
        <v>0</v>
      </c>
      <c r="J46" s="139" t="s">
        <v>26</v>
      </c>
      <c r="K46" s="139">
        <v>0</v>
      </c>
      <c r="L46" s="138"/>
      <c r="M46" s="343">
        <f>F46*M42</f>
        <v>0</v>
      </c>
      <c r="N46" s="344">
        <f>I46*2</f>
        <v>0</v>
      </c>
      <c r="O46" s="345">
        <f>K46*3</f>
        <v>0</v>
      </c>
      <c r="P46" s="134">
        <f>SUM(M46:O46)</f>
        <v>0</v>
      </c>
      <c r="Q46" s="37"/>
    </row>
    <row r="47" spans="1:17" ht="15.75" thickBot="1">
      <c r="F47" s="46"/>
      <c r="M47" s="64">
        <f>SUM(M43:M46)</f>
        <v>148.5</v>
      </c>
      <c r="N47" s="133">
        <f>SUM(N43:N46)</f>
        <v>0</v>
      </c>
      <c r="O47" s="132">
        <f>SUM(O43:O46)</f>
        <v>0</v>
      </c>
      <c r="P47" s="131">
        <f>SUM(P43:P46)</f>
        <v>148.5</v>
      </c>
    </row>
    <row r="49" spans="1:17" ht="15.75" thickBot="1"/>
    <row r="50" spans="1:17" ht="15.75" customHeight="1" thickBot="1">
      <c r="C50" s="540" t="s">
        <v>38</v>
      </c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2"/>
    </row>
    <row r="51" spans="1:17" ht="15.75" customHeight="1" thickBot="1">
      <c r="C51" s="543" t="s">
        <v>20</v>
      </c>
      <c r="D51" s="545" t="s">
        <v>37</v>
      </c>
      <c r="E51" s="546"/>
      <c r="F51" s="543" t="s">
        <v>34</v>
      </c>
      <c r="G51" s="547" t="s">
        <v>36</v>
      </c>
      <c r="H51" s="548"/>
      <c r="I51" s="551" t="s">
        <v>34</v>
      </c>
      <c r="J51" s="536" t="s">
        <v>35</v>
      </c>
      <c r="K51" s="536" t="s">
        <v>34</v>
      </c>
      <c r="L51" s="549" t="s">
        <v>45</v>
      </c>
      <c r="M51" s="564" t="s">
        <v>32</v>
      </c>
      <c r="N51" s="565"/>
      <c r="O51" s="566"/>
      <c r="P51" s="549" t="s">
        <v>18</v>
      </c>
    </row>
    <row r="52" spans="1:17" ht="15.75" thickBot="1">
      <c r="C52" s="544"/>
      <c r="D52" s="36" t="s">
        <v>31</v>
      </c>
      <c r="E52" s="35" t="s">
        <v>30</v>
      </c>
      <c r="F52" s="544"/>
      <c r="G52" s="60" t="s">
        <v>31</v>
      </c>
      <c r="H52" s="59" t="s">
        <v>30</v>
      </c>
      <c r="I52" s="552"/>
      <c r="J52" s="553"/>
      <c r="K52" s="553"/>
      <c r="L52" s="539"/>
      <c r="M52" s="109">
        <v>5</v>
      </c>
      <c r="N52" s="108">
        <v>1</v>
      </c>
      <c r="O52" s="107">
        <v>1</v>
      </c>
      <c r="P52" s="539"/>
    </row>
    <row r="53" spans="1:17">
      <c r="C53" s="151" t="s">
        <v>44</v>
      </c>
      <c r="D53" s="29"/>
      <c r="E53" s="29"/>
      <c r="F53" s="28">
        <f>E53-D53</f>
        <v>0</v>
      </c>
      <c r="G53" s="27" t="s">
        <v>26</v>
      </c>
      <c r="H53" s="27" t="s">
        <v>26</v>
      </c>
      <c r="I53" s="27">
        <v>0</v>
      </c>
      <c r="J53" s="26" t="s">
        <v>26</v>
      </c>
      <c r="K53" s="26">
        <v>0</v>
      </c>
      <c r="L53" s="25" t="s">
        <v>27</v>
      </c>
      <c r="M53" s="86">
        <f>F53*5</f>
        <v>0</v>
      </c>
      <c r="N53" s="117">
        <f>I53*1</f>
        <v>0</v>
      </c>
      <c r="O53" s="116">
        <f>K53*1</f>
        <v>0</v>
      </c>
      <c r="P53" s="145">
        <f>SUM(M53:O53)</f>
        <v>0</v>
      </c>
    </row>
    <row r="54" spans="1:17">
      <c r="C54" s="150" t="s">
        <v>43</v>
      </c>
      <c r="D54" s="12"/>
      <c r="E54" s="12"/>
      <c r="F54" s="84">
        <f>E54-D54</f>
        <v>0</v>
      </c>
      <c r="G54" s="23" t="s">
        <v>26</v>
      </c>
      <c r="H54" s="23" t="s">
        <v>26</v>
      </c>
      <c r="I54" s="10">
        <v>0</v>
      </c>
      <c r="J54" s="9" t="s">
        <v>26</v>
      </c>
      <c r="K54" s="9">
        <v>0</v>
      </c>
      <c r="L54" s="8" t="s">
        <v>27</v>
      </c>
      <c r="M54" s="8">
        <f>F54*5</f>
        <v>0</v>
      </c>
      <c r="N54" s="149">
        <f>I54*1</f>
        <v>0</v>
      </c>
      <c r="O54" s="148">
        <f>K54*1</f>
        <v>0</v>
      </c>
      <c r="P54" s="71">
        <f>SUM(M54:O54)</f>
        <v>0</v>
      </c>
    </row>
    <row r="55" spans="1:17">
      <c r="C55" s="21" t="s">
        <v>42</v>
      </c>
      <c r="D55" s="19">
        <v>8</v>
      </c>
      <c r="E55" s="19">
        <v>21.5</v>
      </c>
      <c r="F55" s="85">
        <f>E55-D55</f>
        <v>13.5</v>
      </c>
      <c r="G55" s="17" t="s">
        <v>26</v>
      </c>
      <c r="H55" s="17" t="s">
        <v>26</v>
      </c>
      <c r="I55" s="17">
        <v>0</v>
      </c>
      <c r="J55" s="16" t="s">
        <v>26</v>
      </c>
      <c r="K55" s="16">
        <v>0</v>
      </c>
      <c r="L55" s="15" t="s">
        <v>25</v>
      </c>
      <c r="M55" s="15">
        <f>F55*5</f>
        <v>67.5</v>
      </c>
      <c r="N55" s="147">
        <f>I55*1</f>
        <v>0</v>
      </c>
      <c r="O55" s="146">
        <f>K55*1</f>
        <v>0</v>
      </c>
      <c r="P55" s="145">
        <f>SUM(M55:O55)</f>
        <v>67.5</v>
      </c>
    </row>
    <row r="56" spans="1:17" ht="15.75" thickBot="1">
      <c r="A56" s="78"/>
      <c r="B56" s="78"/>
      <c r="C56" s="144" t="s">
        <v>0</v>
      </c>
      <c r="D56" s="143"/>
      <c r="E56" s="143"/>
      <c r="F56" s="142"/>
      <c r="G56" s="141" t="s">
        <v>26</v>
      </c>
      <c r="H56" s="141" t="s">
        <v>26</v>
      </c>
      <c r="I56" s="140">
        <v>0</v>
      </c>
      <c r="J56" s="139" t="s">
        <v>26</v>
      </c>
      <c r="K56" s="139">
        <v>0</v>
      </c>
      <c r="L56" s="138"/>
      <c r="M56" s="138">
        <f>F56*5</f>
        <v>0</v>
      </c>
      <c r="N56" s="136">
        <f>I56*1</f>
        <v>0</v>
      </c>
      <c r="O56" s="135">
        <f>K56*1</f>
        <v>0</v>
      </c>
      <c r="P56" s="134">
        <f>SUM(M56:O56)</f>
        <v>0</v>
      </c>
      <c r="Q56" s="37"/>
    </row>
    <row r="57" spans="1:17" ht="15.75" thickBot="1">
      <c r="F57" s="46"/>
      <c r="M57" s="64">
        <f>SUM(M53:M56)</f>
        <v>67.5</v>
      </c>
      <c r="N57" s="133">
        <f>SUM(N53:N56)</f>
        <v>0</v>
      </c>
      <c r="O57" s="132">
        <f>SUM(O53:O56)</f>
        <v>0</v>
      </c>
      <c r="P57" s="131">
        <f>SUM(P53:P56)</f>
        <v>67.5</v>
      </c>
      <c r="Q57" s="152"/>
    </row>
    <row r="58" spans="1:17">
      <c r="Q58" s="37"/>
    </row>
    <row r="60" spans="1:17">
      <c r="M60" s="40" t="s">
        <v>24</v>
      </c>
      <c r="N60" s="40" t="s">
        <v>23</v>
      </c>
      <c r="O60" s="40" t="s">
        <v>22</v>
      </c>
    </row>
    <row r="61" spans="1:17">
      <c r="M61" s="40">
        <f>M57+M47+M38+M29+M20+M11</f>
        <v>9261</v>
      </c>
      <c r="N61" s="39">
        <f>N57+N47+N38+N29+N20+N11</f>
        <v>693</v>
      </c>
      <c r="O61" s="38">
        <f>O57+O47+O38+O29+O20+O11</f>
        <v>0</v>
      </c>
      <c r="P61" s="485">
        <f>SUM(M61:O61)</f>
        <v>9954</v>
      </c>
    </row>
    <row r="64" spans="1:17" ht="15.75" thickBot="1"/>
    <row r="65" spans="3:16" ht="15.75" customHeight="1" thickBot="1">
      <c r="C65" s="575" t="s">
        <v>21</v>
      </c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2"/>
    </row>
    <row r="66" spans="3:16" ht="15.75" thickBot="1">
      <c r="C66" s="543" t="s">
        <v>20</v>
      </c>
      <c r="D66" s="545"/>
      <c r="E66" s="546"/>
      <c r="F66" s="543"/>
      <c r="G66" s="551"/>
      <c r="H66" s="32"/>
      <c r="I66" s="551"/>
      <c r="J66" s="536"/>
      <c r="K66" s="536"/>
      <c r="L66" s="549"/>
      <c r="M66" s="564" t="s">
        <v>32</v>
      </c>
      <c r="N66" s="565"/>
      <c r="O66" s="566"/>
      <c r="P66" s="549" t="s">
        <v>18</v>
      </c>
    </row>
    <row r="67" spans="3:16" ht="15.75" thickBot="1">
      <c r="C67" s="544"/>
      <c r="D67" s="36"/>
      <c r="E67" s="35"/>
      <c r="F67" s="544"/>
      <c r="G67" s="552"/>
      <c r="H67" s="34"/>
      <c r="I67" s="552"/>
      <c r="J67" s="553"/>
      <c r="K67" s="553"/>
      <c r="L67" s="539"/>
      <c r="M67" s="109">
        <f t="shared" ref="M67:O72" si="0">M52+M42+M33+M24+M15+M6</f>
        <v>250</v>
      </c>
      <c r="N67" s="108">
        <f t="shared" si="0"/>
        <v>50</v>
      </c>
      <c r="O67" s="107">
        <f t="shared" si="0"/>
        <v>50</v>
      </c>
      <c r="P67" s="539"/>
    </row>
    <row r="68" spans="3:16">
      <c r="C68" s="151" t="s">
        <v>44</v>
      </c>
      <c r="D68" s="29"/>
      <c r="E68" s="29"/>
      <c r="F68" s="28"/>
      <c r="G68" s="27"/>
      <c r="H68" s="27"/>
      <c r="I68" s="27"/>
      <c r="J68" s="26"/>
      <c r="K68" s="26"/>
      <c r="L68" s="25"/>
      <c r="M68" s="162">
        <f t="shared" si="0"/>
        <v>2943</v>
      </c>
      <c r="N68" s="161">
        <f t="shared" si="0"/>
        <v>231</v>
      </c>
      <c r="O68" s="160">
        <f t="shared" si="0"/>
        <v>0</v>
      </c>
      <c r="P68" s="145">
        <f>SUM(M68:O68)</f>
        <v>3174</v>
      </c>
    </row>
    <row r="69" spans="3:16">
      <c r="C69" s="150" t="s">
        <v>43</v>
      </c>
      <c r="D69" s="12"/>
      <c r="E69" s="12"/>
      <c r="F69" s="84"/>
      <c r="G69" s="23"/>
      <c r="H69" s="23"/>
      <c r="I69" s="10"/>
      <c r="J69" s="9"/>
      <c r="K69" s="9"/>
      <c r="L69" s="8"/>
      <c r="M69" s="451">
        <f t="shared" si="0"/>
        <v>2943</v>
      </c>
      <c r="N69" s="451">
        <f t="shared" si="0"/>
        <v>231</v>
      </c>
      <c r="O69" s="451">
        <f t="shared" si="0"/>
        <v>0</v>
      </c>
      <c r="P69" s="71">
        <f>SUM(M69:O69)</f>
        <v>3174</v>
      </c>
    </row>
    <row r="70" spans="3:16">
      <c r="C70" s="21" t="s">
        <v>42</v>
      </c>
      <c r="D70" s="19"/>
      <c r="E70" s="19"/>
      <c r="F70" s="85"/>
      <c r="G70" s="17"/>
      <c r="H70" s="17"/>
      <c r="I70" s="17"/>
      <c r="J70" s="16"/>
      <c r="K70" s="16"/>
      <c r="L70" s="15"/>
      <c r="M70" s="452">
        <f t="shared" si="0"/>
        <v>3375</v>
      </c>
      <c r="N70" s="453">
        <f t="shared" si="0"/>
        <v>231</v>
      </c>
      <c r="O70" s="452">
        <f t="shared" si="0"/>
        <v>0</v>
      </c>
      <c r="P70" s="452">
        <f>P55+P45+P36+P27+P18+P9</f>
        <v>3606</v>
      </c>
    </row>
    <row r="71" spans="3:16" ht="15.75" thickBot="1">
      <c r="C71" s="144" t="s">
        <v>0</v>
      </c>
      <c r="D71" s="143"/>
      <c r="E71" s="143"/>
      <c r="F71" s="142"/>
      <c r="G71" s="141"/>
      <c r="H71" s="141"/>
      <c r="I71" s="140"/>
      <c r="J71" s="139"/>
      <c r="K71" s="139"/>
      <c r="L71" s="138"/>
      <c r="M71" s="137">
        <f t="shared" si="0"/>
        <v>0</v>
      </c>
      <c r="N71" s="137">
        <f t="shared" si="0"/>
        <v>0</v>
      </c>
      <c r="O71" s="137">
        <f t="shared" si="0"/>
        <v>0</v>
      </c>
      <c r="P71" s="137">
        <f>P56+P46+P37+P28+P19+P10</f>
        <v>0</v>
      </c>
    </row>
    <row r="72" spans="3:16" ht="15.75" thickBot="1">
      <c r="F72" s="46"/>
      <c r="M72" s="64">
        <f t="shared" si="0"/>
        <v>9261</v>
      </c>
      <c r="N72" s="133">
        <f t="shared" si="0"/>
        <v>693</v>
      </c>
      <c r="O72" s="132">
        <f t="shared" si="0"/>
        <v>0</v>
      </c>
      <c r="P72" s="131">
        <f>SUM(P68:P71)</f>
        <v>9954</v>
      </c>
    </row>
  </sheetData>
  <mergeCells count="77">
    <mergeCell ref="P5:P6"/>
    <mergeCell ref="P14:P15"/>
    <mergeCell ref="C4:P4"/>
    <mergeCell ref="C5:C6"/>
    <mergeCell ref="D5:E5"/>
    <mergeCell ref="F5:F6"/>
    <mergeCell ref="I5:I6"/>
    <mergeCell ref="J5:J6"/>
    <mergeCell ref="K5:K6"/>
    <mergeCell ref="L5:L6"/>
    <mergeCell ref="M5:O5"/>
    <mergeCell ref="G5:H5"/>
    <mergeCell ref="I32:I33"/>
    <mergeCell ref="J32:J33"/>
    <mergeCell ref="K32:K33"/>
    <mergeCell ref="P23:P24"/>
    <mergeCell ref="C13:P13"/>
    <mergeCell ref="C14:C15"/>
    <mergeCell ref="D14:E14"/>
    <mergeCell ref="F14:F15"/>
    <mergeCell ref="I14:I15"/>
    <mergeCell ref="J14:J15"/>
    <mergeCell ref="K14:K15"/>
    <mergeCell ref="L14:L15"/>
    <mergeCell ref="M14:O14"/>
    <mergeCell ref="G14:H14"/>
    <mergeCell ref="G23:H23"/>
    <mergeCell ref="C22:P22"/>
    <mergeCell ref="C23:C24"/>
    <mergeCell ref="D23:E23"/>
    <mergeCell ref="F23:F24"/>
    <mergeCell ref="I23:I24"/>
    <mergeCell ref="J23:J24"/>
    <mergeCell ref="K23:K24"/>
    <mergeCell ref="L23:L24"/>
    <mergeCell ref="M23:O23"/>
    <mergeCell ref="M32:O32"/>
    <mergeCell ref="G32:H32"/>
    <mergeCell ref="I41:I42"/>
    <mergeCell ref="J41:J42"/>
    <mergeCell ref="K41:K42"/>
    <mergeCell ref="L41:L42"/>
    <mergeCell ref="M41:O41"/>
    <mergeCell ref="C40:P40"/>
    <mergeCell ref="P41:P42"/>
    <mergeCell ref="G41:H41"/>
    <mergeCell ref="C41:C42"/>
    <mergeCell ref="D41:E41"/>
    <mergeCell ref="L32:L33"/>
    <mergeCell ref="C32:C33"/>
    <mergeCell ref="D32:E32"/>
    <mergeCell ref="F32:F33"/>
    <mergeCell ref="K66:K67"/>
    <mergeCell ref="L66:L67"/>
    <mergeCell ref="J51:J52"/>
    <mergeCell ref="K51:K52"/>
    <mergeCell ref="G66:G67"/>
    <mergeCell ref="C65:P65"/>
    <mergeCell ref="M66:O66"/>
    <mergeCell ref="P66:P67"/>
    <mergeCell ref="C66:C67"/>
    <mergeCell ref="C31:P31"/>
    <mergeCell ref="P32:P33"/>
    <mergeCell ref="F41:F42"/>
    <mergeCell ref="G51:H51"/>
    <mergeCell ref="I66:I67"/>
    <mergeCell ref="C50:P50"/>
    <mergeCell ref="C51:C52"/>
    <mergeCell ref="D51:E51"/>
    <mergeCell ref="F51:F52"/>
    <mergeCell ref="M51:O51"/>
    <mergeCell ref="P51:P52"/>
    <mergeCell ref="D66:E66"/>
    <mergeCell ref="F66:F67"/>
    <mergeCell ref="L51:L52"/>
    <mergeCell ref="I51:I52"/>
    <mergeCell ref="J66:J67"/>
  </mergeCells>
  <phoneticPr fontId="7" type="noConversion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6"/>
  <sheetViews>
    <sheetView topLeftCell="C1" workbookViewId="0">
      <selection activeCell="Q48" sqref="Q48"/>
    </sheetView>
  </sheetViews>
  <sheetFormatPr baseColWidth="10" defaultColWidth="10.85546875" defaultRowHeight="24.95" customHeight="1"/>
  <cols>
    <col min="1" max="2" width="10.85546875" style="163"/>
    <col min="3" max="3" width="22" style="163" customWidth="1"/>
    <col min="4" max="5" width="10.85546875" style="163"/>
    <col min="6" max="6" width="11.85546875" style="163" bestFit="1" customWidth="1"/>
    <col min="7" max="15" width="10.85546875" style="163"/>
    <col min="16" max="16" width="16.5703125" style="163" customWidth="1"/>
    <col min="17" max="17" width="13" style="163" customWidth="1"/>
    <col min="18" max="16384" width="10.85546875" style="163"/>
  </cols>
  <sheetData>
    <row r="2" spans="1:17" ht="15" thickBot="1"/>
    <row r="3" spans="1:17" ht="15" thickBot="1">
      <c r="C3" s="290"/>
      <c r="D3" s="582" t="s">
        <v>56</v>
      </c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</row>
    <row r="4" spans="1:17" ht="26.25" customHeight="1" thickBot="1">
      <c r="C4" s="576" t="s">
        <v>20</v>
      </c>
      <c r="D4" s="578" t="s">
        <v>37</v>
      </c>
      <c r="E4" s="579"/>
      <c r="F4" s="576" t="s">
        <v>34</v>
      </c>
      <c r="G4" s="547" t="s">
        <v>36</v>
      </c>
      <c r="H4" s="548"/>
      <c r="I4" s="580" t="s">
        <v>34</v>
      </c>
      <c r="J4" s="589" t="s">
        <v>35</v>
      </c>
      <c r="K4" s="589" t="s">
        <v>34</v>
      </c>
      <c r="L4" s="583" t="s">
        <v>33</v>
      </c>
      <c r="M4" s="585" t="s">
        <v>32</v>
      </c>
      <c r="N4" s="586"/>
      <c r="O4" s="587"/>
      <c r="P4" s="588" t="s">
        <v>18</v>
      </c>
    </row>
    <row r="5" spans="1:17" ht="15" thickBot="1">
      <c r="C5" s="577"/>
      <c r="D5" s="247" t="s">
        <v>31</v>
      </c>
      <c r="E5" s="246" t="s">
        <v>30</v>
      </c>
      <c r="F5" s="577"/>
      <c r="G5" s="60" t="s">
        <v>31</v>
      </c>
      <c r="H5" s="59" t="s">
        <v>30</v>
      </c>
      <c r="I5" s="581"/>
      <c r="J5" s="590"/>
      <c r="K5" s="590"/>
      <c r="L5" s="584"/>
      <c r="M5" s="346">
        <v>218</v>
      </c>
      <c r="N5" s="347">
        <v>41</v>
      </c>
      <c r="O5" s="348">
        <v>42</v>
      </c>
      <c r="P5" s="584"/>
    </row>
    <row r="6" spans="1:17" ht="15" thickBot="1">
      <c r="C6" s="242" t="s">
        <v>69</v>
      </c>
      <c r="D6" s="241">
        <v>8</v>
      </c>
      <c r="E6" s="241">
        <v>21.5</v>
      </c>
      <c r="F6" s="263">
        <f>E6-D6</f>
        <v>13.5</v>
      </c>
      <c r="G6" s="492">
        <v>9</v>
      </c>
      <c r="H6" s="480">
        <v>13</v>
      </c>
      <c r="I6" s="239">
        <v>4</v>
      </c>
      <c r="J6" s="238" t="s">
        <v>26</v>
      </c>
      <c r="K6" s="238">
        <v>0</v>
      </c>
      <c r="L6" s="237" t="s">
        <v>29</v>
      </c>
      <c r="M6" s="285">
        <f>F6*218</f>
        <v>2943</v>
      </c>
      <c r="N6" s="285">
        <f>I6*41</f>
        <v>164</v>
      </c>
      <c r="O6" s="284">
        <f>K6*42</f>
        <v>0</v>
      </c>
      <c r="P6" s="289">
        <f>SUM(M6:O6)</f>
        <v>3107</v>
      </c>
    </row>
    <row r="7" spans="1:17" ht="15" thickBot="1">
      <c r="C7" s="225" t="s">
        <v>79</v>
      </c>
      <c r="D7" s="314">
        <v>7.75</v>
      </c>
      <c r="E7" s="224">
        <v>21.5</v>
      </c>
      <c r="F7" s="223">
        <f>E7-D7</f>
        <v>13.75</v>
      </c>
      <c r="G7" s="493">
        <v>8.5</v>
      </c>
      <c r="H7" s="494">
        <v>14</v>
      </c>
      <c r="I7" s="221">
        <v>5.5</v>
      </c>
      <c r="J7" s="220" t="s">
        <v>26</v>
      </c>
      <c r="K7" s="220">
        <v>0</v>
      </c>
      <c r="L7" s="219" t="s">
        <v>29</v>
      </c>
      <c r="M7" s="349">
        <f>F7*218</f>
        <v>2997.5</v>
      </c>
      <c r="N7" s="349">
        <f>I7*41</f>
        <v>225.5</v>
      </c>
      <c r="O7" s="350">
        <f>K7*42</f>
        <v>0</v>
      </c>
      <c r="P7" s="256">
        <f>SUM(M7:O7)</f>
        <v>3223</v>
      </c>
    </row>
    <row r="8" spans="1:17" ht="15" thickBot="1">
      <c r="C8" s="235" t="s">
        <v>71</v>
      </c>
      <c r="D8" s="234">
        <v>7.75</v>
      </c>
      <c r="E8" s="234">
        <v>21.5</v>
      </c>
      <c r="F8" s="288">
        <f>E8-D8</f>
        <v>13.75</v>
      </c>
      <c r="G8" s="232">
        <v>8.5</v>
      </c>
      <c r="H8" s="481">
        <v>14</v>
      </c>
      <c r="I8" s="232">
        <v>5.5</v>
      </c>
      <c r="J8" s="231" t="s">
        <v>26</v>
      </c>
      <c r="K8" s="231">
        <v>0</v>
      </c>
      <c r="L8" s="230" t="s">
        <v>29</v>
      </c>
      <c r="M8" s="285">
        <f>F8*218</f>
        <v>2997.5</v>
      </c>
      <c r="N8" s="285">
        <f>I8*41</f>
        <v>225.5</v>
      </c>
      <c r="O8" s="284">
        <f>K8*42</f>
        <v>0</v>
      </c>
      <c r="P8" s="258">
        <f>SUM(M8:O8)</f>
        <v>3223</v>
      </c>
    </row>
    <row r="9" spans="1:17" ht="15" thickBot="1">
      <c r="C9" s="225" t="s">
        <v>67</v>
      </c>
      <c r="D9" s="314">
        <v>8</v>
      </c>
      <c r="E9" s="224">
        <v>22</v>
      </c>
      <c r="F9" s="223">
        <f>E9-D9</f>
        <v>14</v>
      </c>
      <c r="G9" s="222">
        <v>8</v>
      </c>
      <c r="H9" s="479">
        <v>14</v>
      </c>
      <c r="I9" s="221">
        <v>6</v>
      </c>
      <c r="J9" s="220" t="s">
        <v>26</v>
      </c>
      <c r="K9" s="220">
        <v>0</v>
      </c>
      <c r="L9" s="219" t="s">
        <v>29</v>
      </c>
      <c r="M9" s="349">
        <f>F9*218</f>
        <v>3052</v>
      </c>
      <c r="N9" s="349">
        <f>I9*41</f>
        <v>246</v>
      </c>
      <c r="O9" s="350">
        <f>K9*42</f>
        <v>0</v>
      </c>
      <c r="P9" s="256">
        <f>SUM(M9:O9)</f>
        <v>3298</v>
      </c>
    </row>
    <row r="10" spans="1:17" ht="15" thickBot="1">
      <c r="C10" s="214" t="s">
        <v>55</v>
      </c>
      <c r="D10" s="234">
        <v>7.75</v>
      </c>
      <c r="E10" s="234">
        <v>21.5</v>
      </c>
      <c r="F10" s="287">
        <f>E10-D10</f>
        <v>13.75</v>
      </c>
      <c r="G10" s="232">
        <v>8.5</v>
      </c>
      <c r="H10" s="481">
        <v>14</v>
      </c>
      <c r="I10" s="232">
        <v>5.5</v>
      </c>
      <c r="J10" s="352" t="s">
        <v>26</v>
      </c>
      <c r="K10" s="352">
        <v>0</v>
      </c>
      <c r="L10" s="353" t="s">
        <v>29</v>
      </c>
      <c r="M10" s="285">
        <f>F10*218</f>
        <v>2997.5</v>
      </c>
      <c r="N10" s="285">
        <f>I10*41</f>
        <v>225.5</v>
      </c>
      <c r="O10" s="284">
        <f>K10*42</f>
        <v>0</v>
      </c>
      <c r="P10" s="253">
        <f>SUM(M10:O10)</f>
        <v>3223</v>
      </c>
      <c r="Q10" s="204"/>
    </row>
    <row r="11" spans="1:17" ht="15.75" thickBot="1">
      <c r="F11" s="252"/>
      <c r="M11" s="251">
        <f>SUM(M6:M10)</f>
        <v>14987.5</v>
      </c>
      <c r="N11" s="250">
        <f>SUM(N6:N10)</f>
        <v>1086.5</v>
      </c>
      <c r="O11" s="249">
        <f>SUM(O6:O10)</f>
        <v>0</v>
      </c>
      <c r="P11" s="248">
        <f>SUM(P6:P10)</f>
        <v>16074</v>
      </c>
    </row>
    <row r="12" spans="1:17" ht="15" thickBot="1"/>
    <row r="13" spans="1:17" ht="15" thickBot="1">
      <c r="A13" s="271"/>
      <c r="B13" s="271"/>
      <c r="C13" s="591" t="s">
        <v>53</v>
      </c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3"/>
    </row>
    <row r="14" spans="1:17" ht="30.75" customHeight="1" thickBot="1">
      <c r="A14" s="271"/>
      <c r="B14" s="271"/>
      <c r="C14" s="576" t="s">
        <v>20</v>
      </c>
      <c r="D14" s="578" t="s">
        <v>37</v>
      </c>
      <c r="E14" s="579"/>
      <c r="F14" s="576" t="s">
        <v>34</v>
      </c>
      <c r="G14" s="547" t="s">
        <v>36</v>
      </c>
      <c r="H14" s="548"/>
      <c r="I14" s="580" t="s">
        <v>34</v>
      </c>
      <c r="J14" s="589" t="s">
        <v>35</v>
      </c>
      <c r="K14" s="589" t="s">
        <v>34</v>
      </c>
      <c r="L14" s="588" t="s">
        <v>33</v>
      </c>
      <c r="M14" s="585" t="s">
        <v>32</v>
      </c>
      <c r="N14" s="586"/>
      <c r="O14" s="587"/>
      <c r="P14" s="588" t="s">
        <v>18</v>
      </c>
    </row>
    <row r="15" spans="1:17" ht="15" thickBot="1">
      <c r="A15" s="271"/>
      <c r="B15" s="271"/>
      <c r="C15" s="577"/>
      <c r="D15" s="247" t="s">
        <v>31</v>
      </c>
      <c r="E15" s="246" t="s">
        <v>30</v>
      </c>
      <c r="F15" s="577"/>
      <c r="G15" s="60" t="s">
        <v>31</v>
      </c>
      <c r="H15" s="59" t="s">
        <v>30</v>
      </c>
      <c r="I15" s="581"/>
      <c r="J15" s="590"/>
      <c r="K15" s="590"/>
      <c r="L15" s="584"/>
      <c r="M15" s="346">
        <v>2</v>
      </c>
      <c r="N15" s="347">
        <v>1</v>
      </c>
      <c r="O15" s="348">
        <v>1</v>
      </c>
      <c r="P15" s="584"/>
    </row>
    <row r="16" spans="1:17" ht="15" thickBot="1">
      <c r="A16" s="271"/>
      <c r="B16" s="271"/>
      <c r="C16" s="242" t="s">
        <v>69</v>
      </c>
      <c r="D16" s="241"/>
      <c r="E16" s="241"/>
      <c r="F16" s="240">
        <f>E16-D16</f>
        <v>0</v>
      </c>
      <c r="G16" s="239" t="s">
        <v>26</v>
      </c>
      <c r="H16" s="239"/>
      <c r="I16" s="239">
        <v>0</v>
      </c>
      <c r="J16" s="238" t="s">
        <v>26</v>
      </c>
      <c r="K16" s="238">
        <v>0</v>
      </c>
      <c r="L16" s="237" t="s">
        <v>27</v>
      </c>
      <c r="M16" s="286">
        <f>F16*2</f>
        <v>0</v>
      </c>
      <c r="N16" s="285">
        <f t="shared" ref="N16:N21" si="0">I16*1</f>
        <v>0</v>
      </c>
      <c r="O16" s="284">
        <f>K16*1</f>
        <v>0</v>
      </c>
      <c r="P16" s="226">
        <f>SUM(M16:O16)</f>
        <v>0</v>
      </c>
    </row>
    <row r="17" spans="1:17" ht="15" thickBot="1">
      <c r="A17" s="271"/>
      <c r="B17" s="271"/>
      <c r="C17" s="225" t="s">
        <v>79</v>
      </c>
      <c r="D17" s="224"/>
      <c r="E17" s="224"/>
      <c r="F17" s="236">
        <f>E17-D17</f>
        <v>0</v>
      </c>
      <c r="G17" s="222" t="s">
        <v>26</v>
      </c>
      <c r="H17" s="222"/>
      <c r="I17" s="221">
        <v>0</v>
      </c>
      <c r="J17" s="220" t="s">
        <v>26</v>
      </c>
      <c r="K17" s="220">
        <v>0</v>
      </c>
      <c r="L17" s="219" t="s">
        <v>27</v>
      </c>
      <c r="M17" s="351">
        <f>F17*2</f>
        <v>0</v>
      </c>
      <c r="N17" s="280">
        <f t="shared" si="0"/>
        <v>0</v>
      </c>
      <c r="O17" s="279">
        <f>K17*1</f>
        <v>0</v>
      </c>
      <c r="P17" s="278">
        <f>SUM(M17:O17)</f>
        <v>0</v>
      </c>
    </row>
    <row r="18" spans="1:17" ht="15" thickBot="1">
      <c r="A18" s="271"/>
      <c r="B18" s="271"/>
      <c r="C18" s="235" t="s">
        <v>71</v>
      </c>
      <c r="D18" s="234">
        <v>8</v>
      </c>
      <c r="E18" s="234">
        <v>21.5</v>
      </c>
      <c r="F18" s="233">
        <f>E18-D18</f>
        <v>13.5</v>
      </c>
      <c r="G18" s="232" t="s">
        <v>26</v>
      </c>
      <c r="H18" s="232"/>
      <c r="I18" s="232">
        <v>0</v>
      </c>
      <c r="J18" s="231" t="s">
        <v>26</v>
      </c>
      <c r="K18" s="231">
        <v>0</v>
      </c>
      <c r="L18" s="230" t="s">
        <v>25</v>
      </c>
      <c r="M18" s="286">
        <f>F18*2</f>
        <v>27</v>
      </c>
      <c r="N18" s="283">
        <f t="shared" si="0"/>
        <v>0</v>
      </c>
      <c r="O18" s="282">
        <f>K18*1</f>
        <v>0</v>
      </c>
      <c r="P18" s="281">
        <f>SUM(M18:O18)</f>
        <v>27</v>
      </c>
    </row>
    <row r="19" spans="1:17" ht="15" thickBot="1">
      <c r="A19" s="271"/>
      <c r="B19" s="271"/>
      <c r="C19" s="225" t="s">
        <v>67</v>
      </c>
      <c r="D19" s="314">
        <v>8</v>
      </c>
      <c r="E19" s="224">
        <v>22</v>
      </c>
      <c r="F19" s="223">
        <f>E19-D19</f>
        <v>14</v>
      </c>
      <c r="G19" s="70">
        <v>8</v>
      </c>
      <c r="H19" s="479">
        <v>14</v>
      </c>
      <c r="I19" s="221">
        <v>6</v>
      </c>
      <c r="J19" s="220" t="s">
        <v>26</v>
      </c>
      <c r="K19" s="220">
        <v>0</v>
      </c>
      <c r="L19" s="219" t="s">
        <v>29</v>
      </c>
      <c r="M19" s="351">
        <f>F19*2</f>
        <v>28</v>
      </c>
      <c r="N19" s="280">
        <f t="shared" si="0"/>
        <v>6</v>
      </c>
      <c r="O19" s="279">
        <f>K19*1</f>
        <v>0</v>
      </c>
      <c r="P19" s="278">
        <f>SUM(M19:O19)</f>
        <v>34</v>
      </c>
    </row>
    <row r="20" spans="1:17" ht="15" thickBot="1">
      <c r="A20" s="271"/>
      <c r="B20" s="271"/>
      <c r="C20" s="214" t="s">
        <v>0</v>
      </c>
      <c r="D20" s="213"/>
      <c r="E20" s="213"/>
      <c r="F20" s="212"/>
      <c r="G20" s="211"/>
      <c r="H20" s="211"/>
      <c r="I20" s="211">
        <v>0</v>
      </c>
      <c r="J20" s="210"/>
      <c r="K20" s="210">
        <v>0</v>
      </c>
      <c r="L20" s="209"/>
      <c r="M20" s="286">
        <f>F20*2</f>
        <v>0</v>
      </c>
      <c r="N20" s="277">
        <f t="shared" si="0"/>
        <v>0</v>
      </c>
      <c r="O20" s="276">
        <f>K20*1</f>
        <v>0</v>
      </c>
      <c r="P20" s="275">
        <f>SUM(M20:O20)</f>
        <v>0</v>
      </c>
      <c r="Q20" s="204"/>
    </row>
    <row r="21" spans="1:17" ht="15" thickBot="1">
      <c r="C21" s="466" t="s">
        <v>55</v>
      </c>
      <c r="D21" s="467"/>
      <c r="E21" s="467"/>
      <c r="F21" s="468"/>
      <c r="G21" s="232" t="s">
        <v>26</v>
      </c>
      <c r="H21" s="469"/>
      <c r="I21" s="469"/>
      <c r="J21" s="470"/>
      <c r="K21" s="470"/>
      <c r="L21" s="471"/>
      <c r="M21" s="286">
        <f>F21*21</f>
        <v>0</v>
      </c>
      <c r="N21" s="277">
        <f t="shared" si="0"/>
        <v>0</v>
      </c>
      <c r="O21" s="470"/>
      <c r="P21" s="472"/>
      <c r="Q21" s="204"/>
    </row>
    <row r="22" spans="1:17" ht="15.75" thickBot="1">
      <c r="A22" s="271"/>
      <c r="B22" s="271"/>
      <c r="F22" s="264"/>
      <c r="M22" s="251">
        <f>SUM(M16:M21)</f>
        <v>55</v>
      </c>
      <c r="N22" s="250">
        <f>SUM(N16:N21)</f>
        <v>6</v>
      </c>
      <c r="O22" s="249">
        <f>SUM(O16:O21)</f>
        <v>0</v>
      </c>
      <c r="P22" s="248">
        <f>SUM(P16:P20)</f>
        <v>61</v>
      </c>
    </row>
    <row r="23" spans="1:17" ht="15" thickBot="1">
      <c r="A23" s="271"/>
      <c r="B23" s="271"/>
    </row>
    <row r="24" spans="1:17" ht="15" thickBot="1">
      <c r="A24" s="271"/>
      <c r="B24" s="271"/>
      <c r="C24" s="591" t="s">
        <v>65</v>
      </c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3"/>
    </row>
    <row r="25" spans="1:17" ht="25.5" customHeight="1" thickBot="1">
      <c r="A25" s="271"/>
      <c r="B25" s="271"/>
      <c r="C25" s="576" t="s">
        <v>20</v>
      </c>
      <c r="D25" s="578" t="s">
        <v>37</v>
      </c>
      <c r="E25" s="579"/>
      <c r="F25" s="576" t="s">
        <v>34</v>
      </c>
      <c r="G25" s="547" t="s">
        <v>36</v>
      </c>
      <c r="H25" s="548"/>
      <c r="I25" s="580" t="s">
        <v>34</v>
      </c>
      <c r="J25" s="589" t="s">
        <v>35</v>
      </c>
      <c r="K25" s="589" t="s">
        <v>34</v>
      </c>
      <c r="L25" s="588" t="s">
        <v>33</v>
      </c>
      <c r="M25" s="585" t="s">
        <v>32</v>
      </c>
      <c r="N25" s="586"/>
      <c r="O25" s="587"/>
      <c r="P25" s="588" t="s">
        <v>18</v>
      </c>
    </row>
    <row r="26" spans="1:17" ht="15" thickBot="1">
      <c r="A26" s="271"/>
      <c r="B26" s="271"/>
      <c r="C26" s="577"/>
      <c r="D26" s="247" t="s">
        <v>31</v>
      </c>
      <c r="E26" s="246" t="s">
        <v>30</v>
      </c>
      <c r="F26" s="577"/>
      <c r="G26" s="60" t="s">
        <v>31</v>
      </c>
      <c r="H26" s="59" t="s">
        <v>30</v>
      </c>
      <c r="I26" s="581"/>
      <c r="J26" s="590"/>
      <c r="K26" s="590"/>
      <c r="L26" s="584"/>
      <c r="M26" s="274">
        <v>4</v>
      </c>
      <c r="N26" s="273">
        <v>2</v>
      </c>
      <c r="O26" s="272">
        <v>2</v>
      </c>
      <c r="P26" s="584"/>
    </row>
    <row r="27" spans="1:17" ht="15" thickBot="1">
      <c r="A27" s="271"/>
      <c r="B27" s="271"/>
      <c r="C27" s="242" t="s">
        <v>69</v>
      </c>
      <c r="D27" s="241"/>
      <c r="E27" s="241"/>
      <c r="F27" s="263">
        <f>E27-D27</f>
        <v>0</v>
      </c>
      <c r="G27" s="239" t="s">
        <v>26</v>
      </c>
      <c r="H27" s="239"/>
      <c r="I27" s="239">
        <v>0</v>
      </c>
      <c r="J27" s="238" t="s">
        <v>26</v>
      </c>
      <c r="K27" s="238">
        <v>0</v>
      </c>
      <c r="L27" s="237" t="s">
        <v>27</v>
      </c>
      <c r="M27" s="262">
        <f>F27*4</f>
        <v>0</v>
      </c>
      <c r="N27" s="239">
        <f t="shared" ref="N27:N32" si="1">I27*2</f>
        <v>0</v>
      </c>
      <c r="O27" s="238">
        <f>K27*2</f>
        <v>0</v>
      </c>
      <c r="P27" s="268">
        <f>SUM(M27:O27)</f>
        <v>0</v>
      </c>
    </row>
    <row r="28" spans="1:17" ht="15" thickBot="1">
      <c r="A28" s="271"/>
      <c r="B28" s="271"/>
      <c r="C28" s="225" t="s">
        <v>79</v>
      </c>
      <c r="D28" s="224"/>
      <c r="E28" s="224"/>
      <c r="F28" s="261">
        <f>E28-D28</f>
        <v>0</v>
      </c>
      <c r="G28" s="222" t="s">
        <v>26</v>
      </c>
      <c r="H28" s="222"/>
      <c r="I28" s="221">
        <v>0</v>
      </c>
      <c r="J28" s="220" t="s">
        <v>26</v>
      </c>
      <c r="K28" s="220">
        <v>0</v>
      </c>
      <c r="L28" s="219" t="s">
        <v>27</v>
      </c>
      <c r="M28" s="315">
        <f>F28*4</f>
        <v>0</v>
      </c>
      <c r="N28" s="221">
        <f t="shared" si="1"/>
        <v>0</v>
      </c>
      <c r="O28" s="354">
        <f>K28*2</f>
        <v>0</v>
      </c>
      <c r="P28" s="266">
        <f>SUM(M28:O28)</f>
        <v>0</v>
      </c>
    </row>
    <row r="29" spans="1:17" ht="15" thickBot="1">
      <c r="A29" s="271"/>
      <c r="B29" s="271"/>
      <c r="C29" s="235" t="s">
        <v>71</v>
      </c>
      <c r="D29" s="234">
        <v>8</v>
      </c>
      <c r="E29" s="234">
        <v>21.5</v>
      </c>
      <c r="F29" s="260">
        <f>E29-D29</f>
        <v>13.5</v>
      </c>
      <c r="G29" s="232" t="s">
        <v>26</v>
      </c>
      <c r="H29" s="232"/>
      <c r="I29" s="232">
        <v>0</v>
      </c>
      <c r="J29" s="231" t="s">
        <v>26</v>
      </c>
      <c r="K29" s="231">
        <v>0</v>
      </c>
      <c r="L29" s="230" t="s">
        <v>25</v>
      </c>
      <c r="M29" s="262">
        <f>F29*4</f>
        <v>54</v>
      </c>
      <c r="N29" s="232">
        <f t="shared" si="1"/>
        <v>0</v>
      </c>
      <c r="O29" s="238">
        <f>K29*2</f>
        <v>0</v>
      </c>
      <c r="P29" s="267">
        <f>SUM(M29:O29)</f>
        <v>54</v>
      </c>
    </row>
    <row r="30" spans="1:17" ht="15" thickBot="1">
      <c r="A30" s="271"/>
      <c r="B30" s="271"/>
      <c r="C30" s="225" t="s">
        <v>67</v>
      </c>
      <c r="D30" s="314">
        <v>8</v>
      </c>
      <c r="E30" s="224">
        <v>22</v>
      </c>
      <c r="F30" s="223">
        <f>E30-D30</f>
        <v>14</v>
      </c>
      <c r="G30" s="70">
        <v>8</v>
      </c>
      <c r="H30" s="479">
        <v>14</v>
      </c>
      <c r="I30" s="221">
        <v>6</v>
      </c>
      <c r="J30" s="220" t="s">
        <v>26</v>
      </c>
      <c r="K30" s="220">
        <v>0</v>
      </c>
      <c r="L30" s="219" t="s">
        <v>29</v>
      </c>
      <c r="M30" s="315">
        <f>F30*4</f>
        <v>56</v>
      </c>
      <c r="N30" s="221">
        <f t="shared" si="1"/>
        <v>12</v>
      </c>
      <c r="O30" s="354">
        <f>K30*2</f>
        <v>0</v>
      </c>
      <c r="P30" s="266">
        <f>SUM(M30:O30)</f>
        <v>68</v>
      </c>
    </row>
    <row r="31" spans="1:17" ht="15" thickBot="1">
      <c r="A31" s="271"/>
      <c r="B31" s="271"/>
      <c r="C31" s="214" t="s">
        <v>0</v>
      </c>
      <c r="D31" s="213"/>
      <c r="E31" s="213"/>
      <c r="F31" s="255"/>
      <c r="G31" s="211"/>
      <c r="H31" s="211"/>
      <c r="I31" s="211">
        <v>0</v>
      </c>
      <c r="J31" s="210"/>
      <c r="K31" s="210">
        <v>0</v>
      </c>
      <c r="L31" s="209"/>
      <c r="M31" s="262">
        <f>F31*4</f>
        <v>0</v>
      </c>
      <c r="N31" s="211">
        <f t="shared" si="1"/>
        <v>0</v>
      </c>
      <c r="O31" s="238">
        <f>K31*2</f>
        <v>0</v>
      </c>
      <c r="P31" s="265">
        <f>SUM(M31:O31)</f>
        <v>0</v>
      </c>
      <c r="Q31" s="204"/>
    </row>
    <row r="32" spans="1:17" ht="15" thickBot="1">
      <c r="C32" s="466" t="s">
        <v>55</v>
      </c>
      <c r="D32" s="467"/>
      <c r="E32" s="467"/>
      <c r="F32" s="468"/>
      <c r="G32" s="232" t="s">
        <v>26</v>
      </c>
      <c r="H32" s="469"/>
      <c r="I32" s="469"/>
      <c r="J32" s="470"/>
      <c r="K32" s="470"/>
      <c r="L32" s="471"/>
      <c r="M32" s="286">
        <f>F32*2</f>
        <v>0</v>
      </c>
      <c r="N32" s="211">
        <f t="shared" si="1"/>
        <v>0</v>
      </c>
      <c r="O32" s="470"/>
      <c r="P32" s="472"/>
      <c r="Q32" s="204"/>
    </row>
    <row r="33" spans="1:17" ht="15.75" thickBot="1">
      <c r="A33" s="271"/>
      <c r="B33" s="271"/>
      <c r="F33" s="252"/>
      <c r="M33" s="251">
        <f>SUM(M27:M32)</f>
        <v>110</v>
      </c>
      <c r="N33" s="250">
        <f>SUM(N27:N32)</f>
        <v>12</v>
      </c>
      <c r="O33" s="249">
        <f>SUM(O27:O32)</f>
        <v>0</v>
      </c>
      <c r="P33" s="248">
        <f>SUM(P27:P31)</f>
        <v>122</v>
      </c>
    </row>
    <row r="34" spans="1:17" ht="15" thickBot="1"/>
    <row r="35" spans="1:17" ht="15" thickBot="1">
      <c r="C35" s="591" t="s">
        <v>40</v>
      </c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3"/>
    </row>
    <row r="36" spans="1:17" ht="27.75" customHeight="1" thickBot="1">
      <c r="C36" s="576" t="s">
        <v>20</v>
      </c>
      <c r="D36" s="578" t="s">
        <v>37</v>
      </c>
      <c r="E36" s="579"/>
      <c r="F36" s="576" t="s">
        <v>34</v>
      </c>
      <c r="G36" s="547" t="s">
        <v>36</v>
      </c>
      <c r="H36" s="548"/>
      <c r="I36" s="580" t="s">
        <v>34</v>
      </c>
      <c r="J36" s="589" t="s">
        <v>35</v>
      </c>
      <c r="K36" s="589" t="s">
        <v>34</v>
      </c>
      <c r="L36" s="588" t="s">
        <v>33</v>
      </c>
      <c r="M36" s="585" t="s">
        <v>32</v>
      </c>
      <c r="N36" s="586"/>
      <c r="O36" s="587"/>
      <c r="P36" s="588" t="s">
        <v>18</v>
      </c>
    </row>
    <row r="37" spans="1:17" ht="15" thickBot="1">
      <c r="C37" s="577"/>
      <c r="D37" s="247" t="s">
        <v>31</v>
      </c>
      <c r="E37" s="246" t="s">
        <v>30</v>
      </c>
      <c r="F37" s="577"/>
      <c r="G37" s="60" t="s">
        <v>31</v>
      </c>
      <c r="H37" s="59" t="s">
        <v>30</v>
      </c>
      <c r="I37" s="581"/>
      <c r="J37" s="590"/>
      <c r="K37" s="590"/>
      <c r="L37" s="584"/>
      <c r="M37" s="274">
        <v>10</v>
      </c>
      <c r="N37" s="273">
        <v>2</v>
      </c>
      <c r="O37" s="272">
        <v>2</v>
      </c>
      <c r="P37" s="584"/>
    </row>
    <row r="38" spans="1:17" ht="14.25">
      <c r="B38" s="271"/>
      <c r="C38" s="242" t="s">
        <v>69</v>
      </c>
      <c r="D38" s="241"/>
      <c r="E38" s="241"/>
      <c r="F38" s="240">
        <f>E38-D38</f>
        <v>0</v>
      </c>
      <c r="G38" s="239" t="s">
        <v>26</v>
      </c>
      <c r="H38" s="239"/>
      <c r="I38" s="239">
        <v>0</v>
      </c>
      <c r="J38" s="238" t="s">
        <v>26</v>
      </c>
      <c r="K38" s="238">
        <v>0</v>
      </c>
      <c r="L38" s="237" t="s">
        <v>27</v>
      </c>
      <c r="M38" s="262">
        <f>F38*10</f>
        <v>0</v>
      </c>
      <c r="N38" s="239">
        <f t="shared" ref="N38:N43" si="2">I38*2</f>
        <v>0</v>
      </c>
      <c r="O38" s="238">
        <f>K38*2</f>
        <v>0</v>
      </c>
      <c r="P38" s="268">
        <f>SUM(M38:O38)</f>
        <v>0</v>
      </c>
    </row>
    <row r="39" spans="1:17" ht="14.25">
      <c r="C39" s="225" t="s">
        <v>79</v>
      </c>
      <c r="D39" s="224"/>
      <c r="E39" s="224"/>
      <c r="F39" s="236">
        <f>E39-D39</f>
        <v>0</v>
      </c>
      <c r="G39" s="222" t="s">
        <v>26</v>
      </c>
      <c r="H39" s="222"/>
      <c r="I39" s="221">
        <v>0</v>
      </c>
      <c r="J39" s="220" t="s">
        <v>26</v>
      </c>
      <c r="K39" s="220">
        <v>0</v>
      </c>
      <c r="L39" s="219" t="s">
        <v>27</v>
      </c>
      <c r="M39" s="257">
        <f>F39*10</f>
        <v>0</v>
      </c>
      <c r="N39" s="221">
        <f t="shared" si="2"/>
        <v>0</v>
      </c>
      <c r="O39" s="220">
        <f>K39*2</f>
        <v>0</v>
      </c>
      <c r="P39" s="266">
        <f>SUM(M39:O39)</f>
        <v>0</v>
      </c>
    </row>
    <row r="40" spans="1:17" ht="14.25">
      <c r="C40" s="235" t="s">
        <v>71</v>
      </c>
      <c r="D40" s="234">
        <v>8</v>
      </c>
      <c r="E40" s="234">
        <v>21.5</v>
      </c>
      <c r="F40" s="233">
        <f>E40-D40</f>
        <v>13.5</v>
      </c>
      <c r="G40" s="232" t="s">
        <v>26</v>
      </c>
      <c r="H40" s="232"/>
      <c r="I40" s="232">
        <v>0</v>
      </c>
      <c r="J40" s="231" t="s">
        <v>26</v>
      </c>
      <c r="K40" s="231">
        <v>0</v>
      </c>
      <c r="L40" s="230" t="s">
        <v>25</v>
      </c>
      <c r="M40" s="259">
        <f>F40*10</f>
        <v>135</v>
      </c>
      <c r="N40" s="232">
        <f t="shared" si="2"/>
        <v>0</v>
      </c>
      <c r="O40" s="231">
        <f>K40*2</f>
        <v>0</v>
      </c>
      <c r="P40" s="267">
        <f>SUM(M40:O40)</f>
        <v>135</v>
      </c>
    </row>
    <row r="41" spans="1:17" ht="14.25">
      <c r="C41" s="225" t="s">
        <v>67</v>
      </c>
      <c r="D41" s="314">
        <v>8</v>
      </c>
      <c r="E41" s="224">
        <v>22</v>
      </c>
      <c r="F41" s="223">
        <f>E41-D41</f>
        <v>14</v>
      </c>
      <c r="G41" s="70">
        <v>8</v>
      </c>
      <c r="H41" s="479">
        <v>14</v>
      </c>
      <c r="I41" s="221">
        <v>6</v>
      </c>
      <c r="J41" s="220" t="s">
        <v>26</v>
      </c>
      <c r="K41" s="220">
        <v>0</v>
      </c>
      <c r="L41" s="219" t="s">
        <v>29</v>
      </c>
      <c r="M41" s="257">
        <f>F41*10</f>
        <v>140</v>
      </c>
      <c r="N41" s="221">
        <f t="shared" si="2"/>
        <v>12</v>
      </c>
      <c r="O41" s="220">
        <f>K41*2</f>
        <v>0</v>
      </c>
      <c r="P41" s="266">
        <f>SUM(M41:O41)</f>
        <v>152</v>
      </c>
    </row>
    <row r="42" spans="1:17" ht="15" thickBot="1">
      <c r="C42" s="214" t="s">
        <v>0</v>
      </c>
      <c r="D42" s="213"/>
      <c r="E42" s="213"/>
      <c r="F42" s="212"/>
      <c r="G42" s="211"/>
      <c r="H42" s="211"/>
      <c r="I42" s="211">
        <v>0</v>
      </c>
      <c r="J42" s="210"/>
      <c r="K42" s="210">
        <v>0</v>
      </c>
      <c r="L42" s="209"/>
      <c r="M42" s="254">
        <f>F42*10</f>
        <v>0</v>
      </c>
      <c r="N42" s="211">
        <f t="shared" si="2"/>
        <v>0</v>
      </c>
      <c r="O42" s="210">
        <f>K42*2</f>
        <v>0</v>
      </c>
      <c r="P42" s="265">
        <f>SUM(M42:O42)</f>
        <v>0</v>
      </c>
      <c r="Q42" s="204"/>
    </row>
    <row r="43" spans="1:17" ht="15" thickBot="1">
      <c r="C43" s="466" t="s">
        <v>55</v>
      </c>
      <c r="D43" s="467"/>
      <c r="E43" s="467"/>
      <c r="F43" s="468"/>
      <c r="G43" s="232" t="s">
        <v>26</v>
      </c>
      <c r="H43" s="469"/>
      <c r="I43" s="469"/>
      <c r="J43" s="470"/>
      <c r="K43" s="470"/>
      <c r="L43" s="471"/>
      <c r="M43" s="286">
        <f>F43*2</f>
        <v>0</v>
      </c>
      <c r="N43" s="211">
        <f t="shared" si="2"/>
        <v>0</v>
      </c>
      <c r="O43" s="470"/>
      <c r="P43" s="472"/>
      <c r="Q43" s="204"/>
    </row>
    <row r="44" spans="1:17" ht="15.75" thickBot="1">
      <c r="F44" s="264"/>
      <c r="M44" s="251">
        <f>SUM(M38:M43)</f>
        <v>275</v>
      </c>
      <c r="N44" s="250">
        <f>SUM(N38:N43)</f>
        <v>12</v>
      </c>
      <c r="O44" s="249">
        <f>SUM(O38:O43)</f>
        <v>0</v>
      </c>
      <c r="P44" s="248">
        <f>SUM(P38:P43)</f>
        <v>287</v>
      </c>
    </row>
    <row r="45" spans="1:17" ht="15">
      <c r="F45" s="264"/>
      <c r="M45" s="501"/>
      <c r="N45" s="502"/>
      <c r="O45" s="503"/>
      <c r="P45" s="504"/>
    </row>
    <row r="46" spans="1:17" ht="15" thickBot="1"/>
    <row r="47" spans="1:17" ht="15" thickBot="1">
      <c r="C47" s="591" t="s">
        <v>39</v>
      </c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3"/>
    </row>
    <row r="48" spans="1:17" ht="23.25" customHeight="1" thickBot="1">
      <c r="C48" s="576" t="s">
        <v>20</v>
      </c>
      <c r="D48" s="578" t="s">
        <v>37</v>
      </c>
      <c r="E48" s="579"/>
      <c r="F48" s="576" t="s">
        <v>34</v>
      </c>
      <c r="G48" s="547" t="s">
        <v>36</v>
      </c>
      <c r="H48" s="548"/>
      <c r="I48" s="580" t="s">
        <v>34</v>
      </c>
      <c r="J48" s="589" t="s">
        <v>35</v>
      </c>
      <c r="K48" s="589" t="s">
        <v>34</v>
      </c>
      <c r="L48" s="588" t="s">
        <v>33</v>
      </c>
      <c r="M48" s="585" t="s">
        <v>32</v>
      </c>
      <c r="N48" s="586"/>
      <c r="O48" s="587"/>
      <c r="P48" s="588" t="s">
        <v>18</v>
      </c>
    </row>
    <row r="49" spans="2:17" ht="15" thickBot="1">
      <c r="C49" s="577"/>
      <c r="D49" s="247" t="s">
        <v>31</v>
      </c>
      <c r="E49" s="246" t="s">
        <v>30</v>
      </c>
      <c r="F49" s="577"/>
      <c r="G49" s="60" t="s">
        <v>31</v>
      </c>
      <c r="H49" s="59" t="s">
        <v>30</v>
      </c>
      <c r="I49" s="581"/>
      <c r="J49" s="590"/>
      <c r="K49" s="590"/>
      <c r="L49" s="584"/>
      <c r="M49" s="245">
        <v>11</v>
      </c>
      <c r="N49" s="244">
        <v>2</v>
      </c>
      <c r="O49" s="243">
        <v>3</v>
      </c>
      <c r="P49" s="584"/>
    </row>
    <row r="50" spans="2:17" ht="15" thickBot="1">
      <c r="B50" s="271"/>
      <c r="C50" s="242" t="s">
        <v>69</v>
      </c>
      <c r="D50" s="241"/>
      <c r="E50" s="241"/>
      <c r="F50" s="240">
        <f>E50-D50</f>
        <v>0</v>
      </c>
      <c r="G50" s="239" t="s">
        <v>26</v>
      </c>
      <c r="H50" s="239"/>
      <c r="I50" s="239">
        <v>0</v>
      </c>
      <c r="J50" s="238" t="s">
        <v>26</v>
      </c>
      <c r="K50" s="238">
        <v>0</v>
      </c>
      <c r="L50" s="237" t="s">
        <v>27</v>
      </c>
      <c r="M50" s="262">
        <f>F50*10</f>
        <v>0</v>
      </c>
      <c r="N50" s="270">
        <f t="shared" ref="N50:N55" si="3">I50*3</f>
        <v>0</v>
      </c>
      <c r="O50" s="269">
        <f>K50*3</f>
        <v>0</v>
      </c>
      <c r="P50" s="268">
        <f>SUM(M50:O50)</f>
        <v>0</v>
      </c>
    </row>
    <row r="51" spans="2:17" ht="14.25" customHeight="1" thickBot="1">
      <c r="C51" s="225" t="s">
        <v>79</v>
      </c>
      <c r="D51" s="224"/>
      <c r="E51" s="224"/>
      <c r="F51" s="236">
        <f>E51-D51</f>
        <v>0</v>
      </c>
      <c r="G51" s="222" t="s">
        <v>26</v>
      </c>
      <c r="H51" s="222"/>
      <c r="I51" s="221">
        <v>0</v>
      </c>
      <c r="J51" s="220" t="s">
        <v>26</v>
      </c>
      <c r="K51" s="220">
        <v>0</v>
      </c>
      <c r="L51" s="219" t="s">
        <v>27</v>
      </c>
      <c r="M51" s="315">
        <f>F51*10</f>
        <v>0</v>
      </c>
      <c r="N51" s="355">
        <f t="shared" si="3"/>
        <v>0</v>
      </c>
      <c r="O51" s="356">
        <f>K51*3</f>
        <v>0</v>
      </c>
      <c r="P51" s="266">
        <f>SUM(M51:O51)</f>
        <v>0</v>
      </c>
    </row>
    <row r="52" spans="2:17" ht="15" thickBot="1">
      <c r="C52" s="235" t="s">
        <v>71</v>
      </c>
      <c r="D52" s="234">
        <v>8</v>
      </c>
      <c r="E52" s="234">
        <v>21.5</v>
      </c>
      <c r="F52" s="233">
        <f>E52-D52</f>
        <v>13.5</v>
      </c>
      <c r="G52" s="232" t="s">
        <v>26</v>
      </c>
      <c r="H52" s="232"/>
      <c r="I52" s="232">
        <v>0</v>
      </c>
      <c r="J52" s="231" t="s">
        <v>26</v>
      </c>
      <c r="K52" s="231">
        <v>0</v>
      </c>
      <c r="L52" s="230" t="s">
        <v>25</v>
      </c>
      <c r="M52" s="262">
        <f>F52*11</f>
        <v>148.5</v>
      </c>
      <c r="N52" s="270">
        <f t="shared" si="3"/>
        <v>0</v>
      </c>
      <c r="O52" s="269">
        <f>K52*3</f>
        <v>0</v>
      </c>
      <c r="P52" s="267">
        <f>SUM(M52:O52)</f>
        <v>148.5</v>
      </c>
    </row>
    <row r="53" spans="2:17" ht="15" thickBot="1">
      <c r="C53" s="225" t="s">
        <v>67</v>
      </c>
      <c r="D53" s="314">
        <v>8</v>
      </c>
      <c r="E53" s="224">
        <v>22</v>
      </c>
      <c r="F53" s="223">
        <f>E53-D53</f>
        <v>14</v>
      </c>
      <c r="G53" s="70">
        <v>8</v>
      </c>
      <c r="H53" s="479">
        <v>14</v>
      </c>
      <c r="I53" s="221">
        <v>6</v>
      </c>
      <c r="J53" s="220" t="s">
        <v>26</v>
      </c>
      <c r="K53" s="220">
        <v>0</v>
      </c>
      <c r="L53" s="219" t="s">
        <v>29</v>
      </c>
      <c r="M53" s="315">
        <f>F53*11</f>
        <v>154</v>
      </c>
      <c r="N53" s="355">
        <f t="shared" si="3"/>
        <v>18</v>
      </c>
      <c r="O53" s="356">
        <f>K53*3</f>
        <v>0</v>
      </c>
      <c r="P53" s="266">
        <f>SUM(M53:O53)</f>
        <v>172</v>
      </c>
    </row>
    <row r="54" spans="2:17" ht="15" thickBot="1">
      <c r="C54" s="214" t="s">
        <v>0</v>
      </c>
      <c r="D54" s="213"/>
      <c r="E54" s="213"/>
      <c r="F54" s="212"/>
      <c r="G54" s="211"/>
      <c r="H54" s="211"/>
      <c r="I54" s="211">
        <v>0</v>
      </c>
      <c r="J54" s="210"/>
      <c r="K54" s="210">
        <v>0</v>
      </c>
      <c r="L54" s="209"/>
      <c r="M54" s="262">
        <f>F54*10</f>
        <v>0</v>
      </c>
      <c r="N54" s="270">
        <f t="shared" si="3"/>
        <v>0</v>
      </c>
      <c r="O54" s="269">
        <f>K54*3</f>
        <v>0</v>
      </c>
      <c r="P54" s="265">
        <f>SUM(M54:O54)</f>
        <v>0</v>
      </c>
      <c r="Q54" s="204"/>
    </row>
    <row r="55" spans="2:17" ht="15" thickBot="1">
      <c r="C55" s="466" t="s">
        <v>55</v>
      </c>
      <c r="D55" s="467"/>
      <c r="E55" s="467"/>
      <c r="F55" s="468"/>
      <c r="G55" s="232" t="s">
        <v>26</v>
      </c>
      <c r="H55" s="469"/>
      <c r="I55" s="469"/>
      <c r="J55" s="470"/>
      <c r="K55" s="470"/>
      <c r="L55" s="471"/>
      <c r="M55" s="286">
        <f>F55*2</f>
        <v>0</v>
      </c>
      <c r="N55" s="270">
        <f t="shared" si="3"/>
        <v>0</v>
      </c>
      <c r="O55" s="470"/>
      <c r="P55" s="472"/>
      <c r="Q55" s="204"/>
    </row>
    <row r="56" spans="2:17" ht="15.75" thickBot="1">
      <c r="F56" s="264"/>
      <c r="M56" s="462">
        <f>SUM(M50:M55)</f>
        <v>302.5</v>
      </c>
      <c r="N56" s="463">
        <f>SUM(N50:N55)</f>
        <v>18</v>
      </c>
      <c r="O56" s="464">
        <f>SUM(O50:O54)</f>
        <v>0</v>
      </c>
      <c r="P56" s="465">
        <f>SUM(P50:P55)</f>
        <v>320.5</v>
      </c>
    </row>
    <row r="57" spans="2:17" ht="14.25"/>
    <row r="58" spans="2:17" ht="15" thickBot="1"/>
    <row r="59" spans="2:17" ht="15" customHeight="1" thickBot="1">
      <c r="C59" s="591" t="s">
        <v>38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3"/>
    </row>
    <row r="60" spans="2:17" ht="15" customHeight="1" thickBot="1">
      <c r="C60" s="576" t="s">
        <v>20</v>
      </c>
      <c r="D60" s="578" t="s">
        <v>37</v>
      </c>
      <c r="E60" s="579"/>
      <c r="F60" s="576" t="s">
        <v>34</v>
      </c>
      <c r="G60" s="547" t="s">
        <v>36</v>
      </c>
      <c r="H60" s="548"/>
      <c r="I60" s="580" t="s">
        <v>34</v>
      </c>
      <c r="J60" s="589" t="s">
        <v>35</v>
      </c>
      <c r="K60" s="589" t="s">
        <v>34</v>
      </c>
      <c r="L60" s="588" t="s">
        <v>33</v>
      </c>
      <c r="M60" s="585" t="s">
        <v>32</v>
      </c>
      <c r="N60" s="586"/>
      <c r="O60" s="587"/>
      <c r="P60" s="588" t="s">
        <v>18</v>
      </c>
    </row>
    <row r="61" spans="2:17" ht="24.95" customHeight="1" thickBot="1">
      <c r="C61" s="577"/>
      <c r="D61" s="247" t="s">
        <v>31</v>
      </c>
      <c r="E61" s="246" t="s">
        <v>30</v>
      </c>
      <c r="F61" s="577"/>
      <c r="G61" s="60" t="s">
        <v>31</v>
      </c>
      <c r="H61" s="59" t="s">
        <v>30</v>
      </c>
      <c r="I61" s="581"/>
      <c r="J61" s="590"/>
      <c r="K61" s="590"/>
      <c r="L61" s="584"/>
      <c r="M61" s="245">
        <v>5</v>
      </c>
      <c r="N61" s="244">
        <v>1</v>
      </c>
      <c r="O61" s="243">
        <v>1</v>
      </c>
      <c r="P61" s="584"/>
    </row>
    <row r="62" spans="2:17" ht="12" customHeight="1" thickBot="1">
      <c r="C62" s="242" t="s">
        <v>69</v>
      </c>
      <c r="D62" s="241"/>
      <c r="E62" s="241"/>
      <c r="F62" s="240">
        <f>E62-D62</f>
        <v>0</v>
      </c>
      <c r="G62" s="239" t="s">
        <v>26</v>
      </c>
      <c r="H62" s="239"/>
      <c r="I62" s="239">
        <v>0</v>
      </c>
      <c r="J62" s="238" t="s">
        <v>26</v>
      </c>
      <c r="K62" s="238">
        <v>0</v>
      </c>
      <c r="L62" s="237" t="s">
        <v>27</v>
      </c>
      <c r="M62" s="229">
        <f>F62*5</f>
        <v>0</v>
      </c>
      <c r="N62" s="228">
        <f t="shared" ref="N62:N67" si="4">I62*1</f>
        <v>0</v>
      </c>
      <c r="O62" s="227">
        <f>K62*1</f>
        <v>0</v>
      </c>
      <c r="P62" s="226">
        <f>SUM(M62:O62)</f>
        <v>0</v>
      </c>
    </row>
    <row r="63" spans="2:17" ht="15" customHeight="1" thickBot="1">
      <c r="C63" s="225" t="s">
        <v>79</v>
      </c>
      <c r="D63" s="224"/>
      <c r="E63" s="224"/>
      <c r="F63" s="236">
        <f>E63-D63</f>
        <v>0</v>
      </c>
      <c r="G63" s="222" t="s">
        <v>26</v>
      </c>
      <c r="H63" s="222"/>
      <c r="I63" s="221">
        <v>0</v>
      </c>
      <c r="J63" s="220" t="s">
        <v>26</v>
      </c>
      <c r="K63" s="220">
        <v>0</v>
      </c>
      <c r="L63" s="219" t="s">
        <v>27</v>
      </c>
      <c r="M63" s="218">
        <f>F63*5</f>
        <v>0</v>
      </c>
      <c r="N63" s="217">
        <f t="shared" si="4"/>
        <v>0</v>
      </c>
      <c r="O63" s="216">
        <f>K63*1</f>
        <v>0</v>
      </c>
      <c r="P63" s="215">
        <f>SUM(M63:O63)</f>
        <v>0</v>
      </c>
    </row>
    <row r="64" spans="2:17" ht="17.25" customHeight="1" thickBot="1">
      <c r="C64" s="235" t="s">
        <v>71</v>
      </c>
      <c r="D64" s="234">
        <v>8</v>
      </c>
      <c r="E64" s="234">
        <v>21.5</v>
      </c>
      <c r="F64" s="233">
        <f>E64-D64</f>
        <v>13.5</v>
      </c>
      <c r="G64" s="232" t="s">
        <v>26</v>
      </c>
      <c r="H64" s="232"/>
      <c r="I64" s="232">
        <v>0</v>
      </c>
      <c r="J64" s="231" t="s">
        <v>26</v>
      </c>
      <c r="K64" s="231">
        <v>0</v>
      </c>
      <c r="L64" s="230" t="s">
        <v>25</v>
      </c>
      <c r="M64" s="229">
        <f>F64*5</f>
        <v>67.5</v>
      </c>
      <c r="N64" s="228">
        <f t="shared" si="4"/>
        <v>0</v>
      </c>
      <c r="O64" s="227">
        <f>K64*1</f>
        <v>0</v>
      </c>
      <c r="P64" s="226">
        <f>SUM(M64:O64)</f>
        <v>67.5</v>
      </c>
    </row>
    <row r="65" spans="1:17" ht="15.75" customHeight="1" thickBot="1">
      <c r="C65" s="225" t="s">
        <v>67</v>
      </c>
      <c r="D65" s="314">
        <v>8</v>
      </c>
      <c r="E65" s="224">
        <v>22</v>
      </c>
      <c r="F65" s="223">
        <f>E65-D65</f>
        <v>14</v>
      </c>
      <c r="G65" s="70">
        <v>8</v>
      </c>
      <c r="H65" s="479">
        <v>14</v>
      </c>
      <c r="I65" s="221">
        <v>6</v>
      </c>
      <c r="J65" s="220" t="s">
        <v>26</v>
      </c>
      <c r="K65" s="220">
        <v>0</v>
      </c>
      <c r="L65" s="219" t="s">
        <v>29</v>
      </c>
      <c r="M65" s="218">
        <f>F65*5</f>
        <v>70</v>
      </c>
      <c r="N65" s="217">
        <f t="shared" si="4"/>
        <v>6</v>
      </c>
      <c r="O65" s="216">
        <f>K65*1</f>
        <v>0</v>
      </c>
      <c r="P65" s="215">
        <f>SUM(M65:O65)</f>
        <v>76</v>
      </c>
    </row>
    <row r="66" spans="1:17" ht="16.5" customHeight="1" thickBot="1">
      <c r="C66" s="214" t="s">
        <v>0</v>
      </c>
      <c r="D66" s="213"/>
      <c r="E66" s="213"/>
      <c r="F66" s="212"/>
      <c r="G66" s="211" t="s">
        <v>26</v>
      </c>
      <c r="H66" s="211"/>
      <c r="I66" s="211">
        <v>0</v>
      </c>
      <c r="J66" s="210" t="s">
        <v>26</v>
      </c>
      <c r="K66" s="210">
        <v>0</v>
      </c>
      <c r="L66" s="209"/>
      <c r="M66" s="208">
        <f>F66*5</f>
        <v>0</v>
      </c>
      <c r="N66" s="207">
        <f t="shared" si="4"/>
        <v>0</v>
      </c>
      <c r="O66" s="206">
        <f>K66*1</f>
        <v>0</v>
      </c>
      <c r="P66" s="205">
        <f>SUM(M66:O66)</f>
        <v>0</v>
      </c>
      <c r="Q66" s="204"/>
    </row>
    <row r="67" spans="1:17" ht="15" thickBot="1">
      <c r="C67" s="466" t="s">
        <v>55</v>
      </c>
      <c r="D67" s="467"/>
      <c r="E67" s="467"/>
      <c r="F67" s="468"/>
      <c r="G67" s="232" t="s">
        <v>26</v>
      </c>
      <c r="H67" s="469"/>
      <c r="I67" s="469"/>
      <c r="J67" s="470"/>
      <c r="K67" s="470"/>
      <c r="L67" s="471"/>
      <c r="M67" s="286">
        <f>F67*2</f>
        <v>0</v>
      </c>
      <c r="N67" s="207">
        <f t="shared" si="4"/>
        <v>0</v>
      </c>
      <c r="O67" s="470"/>
      <c r="P67" s="472"/>
      <c r="Q67" s="204"/>
    </row>
    <row r="68" spans="1:17" s="164" customFormat="1" ht="23.25" customHeight="1" thickBot="1">
      <c r="F68" s="169"/>
      <c r="M68" s="168">
        <f>SUM(M62:M67)</f>
        <v>137.5</v>
      </c>
      <c r="N68" s="167">
        <f>SUM(N62:N67)</f>
        <v>6</v>
      </c>
      <c r="O68" s="166">
        <f>SUM(O62:O67)</f>
        <v>0</v>
      </c>
      <c r="P68" s="165">
        <f>SUM(P62:P66)</f>
        <v>143.5</v>
      </c>
    </row>
    <row r="69" spans="1:17" s="164" customFormat="1" ht="24.95" customHeight="1">
      <c r="A69" s="291"/>
      <c r="B69" s="291"/>
      <c r="C69" s="291"/>
      <c r="D69" s="291"/>
      <c r="E69" s="291"/>
      <c r="F69" s="292"/>
      <c r="G69" s="291"/>
      <c r="Q69" s="203"/>
    </row>
    <row r="70" spans="1:17" s="164" customFormat="1" ht="24.95" customHeight="1">
      <c r="A70" s="291"/>
      <c r="B70" s="291"/>
      <c r="C70" s="291"/>
      <c r="D70" s="291"/>
      <c r="E70" s="291"/>
      <c r="F70" s="293"/>
      <c r="G70" s="291"/>
    </row>
    <row r="71" spans="1:17" s="164" customFormat="1" ht="24.95" customHeight="1">
      <c r="M71" s="202" t="s">
        <v>24</v>
      </c>
      <c r="N71" s="202" t="s">
        <v>23</v>
      </c>
      <c r="O71" s="202" t="s">
        <v>22</v>
      </c>
    </row>
    <row r="72" spans="1:17" s="164" customFormat="1" ht="24.95" customHeight="1">
      <c r="M72" s="201">
        <f>M68+M56+M44+M33+M22+M11</f>
        <v>15867.5</v>
      </c>
      <c r="N72" s="200">
        <f>N68+N56+N44+N33+N22+N11</f>
        <v>1140.5</v>
      </c>
      <c r="O72" s="199">
        <f>O68+O56+O44+O33+O22+O11</f>
        <v>0</v>
      </c>
      <c r="P72" s="486">
        <f>SUM(M72:O72)</f>
        <v>17008</v>
      </c>
    </row>
    <row r="73" spans="1:17" s="164" customFormat="1" ht="24.95" customHeight="1"/>
    <row r="74" spans="1:17" s="164" customFormat="1" ht="24.95" customHeight="1"/>
    <row r="75" spans="1:17" s="164" customFormat="1" ht="24.95" customHeight="1" thickBot="1"/>
    <row r="76" spans="1:17" s="164" customFormat="1" ht="24.95" customHeight="1" thickBot="1">
      <c r="C76" s="601" t="s">
        <v>21</v>
      </c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70"/>
    </row>
    <row r="77" spans="1:17" s="164" customFormat="1" ht="24.95" customHeight="1" thickBot="1">
      <c r="C77" s="604" t="s">
        <v>20</v>
      </c>
      <c r="D77" s="609" t="s">
        <v>37</v>
      </c>
      <c r="E77" s="610"/>
      <c r="F77" s="604" t="s">
        <v>34</v>
      </c>
      <c r="G77" s="607" t="s">
        <v>36</v>
      </c>
      <c r="H77" s="608"/>
      <c r="I77" s="602" t="s">
        <v>34</v>
      </c>
      <c r="J77" s="599" t="s">
        <v>35</v>
      </c>
      <c r="K77" s="599" t="s">
        <v>34</v>
      </c>
      <c r="L77" s="588" t="s">
        <v>33</v>
      </c>
      <c r="M77" s="594" t="s">
        <v>32</v>
      </c>
      <c r="N77" s="595"/>
      <c r="O77" s="596"/>
      <c r="P77" s="597" t="s">
        <v>18</v>
      </c>
    </row>
    <row r="78" spans="1:17" s="164" customFormat="1" ht="24.95" customHeight="1" thickBot="1">
      <c r="C78" s="605"/>
      <c r="D78" s="198" t="s">
        <v>31</v>
      </c>
      <c r="E78" s="197" t="s">
        <v>30</v>
      </c>
      <c r="F78" s="605"/>
      <c r="G78" s="196" t="s">
        <v>31</v>
      </c>
      <c r="H78" s="195" t="s">
        <v>30</v>
      </c>
      <c r="I78" s="603"/>
      <c r="J78" s="600"/>
      <c r="K78" s="600"/>
      <c r="L78" s="606"/>
      <c r="M78" s="194">
        <f t="shared" ref="M78:O83" si="5">M61+M49+M37+M26+M15+M5</f>
        <v>250</v>
      </c>
      <c r="N78" s="193">
        <f t="shared" si="5"/>
        <v>49</v>
      </c>
      <c r="O78" s="192">
        <f t="shared" si="5"/>
        <v>51</v>
      </c>
      <c r="P78" s="598"/>
    </row>
    <row r="79" spans="1:17" s="164" customFormat="1" ht="24.95" customHeight="1" thickBot="1">
      <c r="C79" s="242" t="s">
        <v>69</v>
      </c>
      <c r="D79" s="241">
        <v>8</v>
      </c>
      <c r="E79" s="241">
        <v>21.5</v>
      </c>
      <c r="F79" s="191">
        <f>E79-D79</f>
        <v>13.5</v>
      </c>
      <c r="G79" s="190" t="s">
        <v>26</v>
      </c>
      <c r="H79" s="190"/>
      <c r="I79" s="190">
        <v>0</v>
      </c>
      <c r="J79" s="189" t="s">
        <v>26</v>
      </c>
      <c r="K79" s="189">
        <v>0</v>
      </c>
      <c r="L79" s="188" t="s">
        <v>27</v>
      </c>
      <c r="M79" s="182">
        <f t="shared" si="5"/>
        <v>2943</v>
      </c>
      <c r="N79" s="182">
        <f t="shared" si="5"/>
        <v>164</v>
      </c>
      <c r="O79" s="182">
        <f t="shared" si="5"/>
        <v>0</v>
      </c>
      <c r="P79" s="182">
        <f>P62+P50+P38+P27+P16+P6</f>
        <v>3107</v>
      </c>
    </row>
    <row r="80" spans="1:17" s="164" customFormat="1" ht="24.95" customHeight="1" thickBot="1">
      <c r="C80" s="225" t="s">
        <v>79</v>
      </c>
      <c r="D80" s="224">
        <v>8</v>
      </c>
      <c r="E80" s="224">
        <v>21.5</v>
      </c>
      <c r="F80" s="187">
        <f>E80-D80</f>
        <v>13.5</v>
      </c>
      <c r="G80" s="179" t="s">
        <v>26</v>
      </c>
      <c r="H80" s="179"/>
      <c r="I80" s="178">
        <v>0</v>
      </c>
      <c r="J80" s="177" t="s">
        <v>26</v>
      </c>
      <c r="K80" s="177">
        <v>0</v>
      </c>
      <c r="L80" s="176" t="s">
        <v>27</v>
      </c>
      <c r="M80" s="175">
        <f t="shared" si="5"/>
        <v>2997.5</v>
      </c>
      <c r="N80" s="175">
        <f t="shared" si="5"/>
        <v>225.5</v>
      </c>
      <c r="O80" s="175">
        <f t="shared" si="5"/>
        <v>0</v>
      </c>
      <c r="P80" s="175">
        <f>P63+P51+P39+P28+P17+P7</f>
        <v>3223</v>
      </c>
    </row>
    <row r="81" spans="3:16" s="164" customFormat="1" ht="24.95" customHeight="1" thickBot="1">
      <c r="C81" s="235" t="s">
        <v>71</v>
      </c>
      <c r="D81" s="234">
        <v>8</v>
      </c>
      <c r="E81" s="234">
        <v>21.5</v>
      </c>
      <c r="F81" s="186">
        <f>E81-D81</f>
        <v>13.5</v>
      </c>
      <c r="G81" s="185" t="s">
        <v>26</v>
      </c>
      <c r="H81" s="185"/>
      <c r="I81" s="185">
        <v>0</v>
      </c>
      <c r="J81" s="184" t="s">
        <v>26</v>
      </c>
      <c r="K81" s="184">
        <v>0</v>
      </c>
      <c r="L81" s="183" t="s">
        <v>25</v>
      </c>
      <c r="M81" s="182">
        <f t="shared" si="5"/>
        <v>3429.5</v>
      </c>
      <c r="N81" s="182">
        <f t="shared" si="5"/>
        <v>225.5</v>
      </c>
      <c r="O81" s="182">
        <f t="shared" si="5"/>
        <v>0</v>
      </c>
      <c r="P81" s="182">
        <f>P64+P52+P40+P29+P18+P8</f>
        <v>3655</v>
      </c>
    </row>
    <row r="82" spans="3:16" s="164" customFormat="1" ht="24.95" customHeight="1" thickBot="1">
      <c r="C82" s="225" t="s">
        <v>67</v>
      </c>
      <c r="D82" s="316">
        <v>8</v>
      </c>
      <c r="E82" s="181">
        <v>22</v>
      </c>
      <c r="F82" s="180">
        <f>E82-D82</f>
        <v>14</v>
      </c>
      <c r="G82" s="70">
        <v>8</v>
      </c>
      <c r="H82" s="479">
        <v>14</v>
      </c>
      <c r="I82" s="178">
        <v>6</v>
      </c>
      <c r="J82" s="177" t="s">
        <v>26</v>
      </c>
      <c r="K82" s="177">
        <v>0</v>
      </c>
      <c r="L82" s="176" t="s">
        <v>29</v>
      </c>
      <c r="M82" s="175">
        <f t="shared" si="5"/>
        <v>3500</v>
      </c>
      <c r="N82" s="175">
        <f t="shared" si="5"/>
        <v>300</v>
      </c>
      <c r="O82" s="175">
        <f t="shared" si="5"/>
        <v>0</v>
      </c>
      <c r="P82" s="175">
        <f>P65+P53+P41+P30+P19+P9</f>
        <v>3800</v>
      </c>
    </row>
    <row r="83" spans="3:16" s="164" customFormat="1" ht="24.95" customHeight="1" thickBot="1">
      <c r="C83" s="214" t="s">
        <v>55</v>
      </c>
      <c r="D83" s="234">
        <v>7.75</v>
      </c>
      <c r="E83" s="234">
        <v>21.5</v>
      </c>
      <c r="F83" s="174">
        <f>E83-D83</f>
        <v>13.75</v>
      </c>
      <c r="G83" s="173" t="s">
        <v>26</v>
      </c>
      <c r="H83" s="173"/>
      <c r="I83" s="173">
        <v>0</v>
      </c>
      <c r="J83" s="172" t="s">
        <v>26</v>
      </c>
      <c r="K83" s="172">
        <v>0</v>
      </c>
      <c r="L83" s="171"/>
      <c r="M83" s="170">
        <f t="shared" si="5"/>
        <v>2997.5</v>
      </c>
      <c r="N83" s="170">
        <f t="shared" si="5"/>
        <v>225.5</v>
      </c>
      <c r="O83" s="170">
        <f t="shared" si="5"/>
        <v>0</v>
      </c>
      <c r="P83" s="170">
        <f>P66+P54+P42+P31+P20+P10</f>
        <v>3223</v>
      </c>
    </row>
    <row r="84" spans="3:16" s="164" customFormat="1" ht="24.95" customHeight="1" thickBot="1">
      <c r="F84" s="169"/>
      <c r="M84" s="168">
        <f>M68+M56+M44+M33+M22+M11</f>
        <v>15867.5</v>
      </c>
      <c r="N84" s="167">
        <f>N68+N56+N44+N33+N22+N11</f>
        <v>1140.5</v>
      </c>
      <c r="O84" s="166">
        <f>O68+O56+O44+O33+O22+O11</f>
        <v>0</v>
      </c>
      <c r="P84" s="165">
        <f>SUM(P79:P83)</f>
        <v>17008</v>
      </c>
    </row>
    <row r="85" spans="3:16" s="164" customFormat="1" ht="24.95" customHeight="1"/>
    <row r="86" spans="3:16" s="164" customFormat="1" ht="24.95" customHeight="1"/>
    <row r="87" spans="3:16" s="164" customFormat="1" ht="24.95" customHeight="1"/>
    <row r="88" spans="3:16" s="164" customFormat="1" ht="24.95" customHeight="1"/>
    <row r="89" spans="3:16" s="164" customFormat="1" ht="24.95" customHeight="1"/>
    <row r="90" spans="3:16" s="164" customFormat="1" ht="24.95" customHeight="1"/>
    <row r="91" spans="3:16" s="164" customFormat="1" ht="24.95" customHeight="1"/>
    <row r="92" spans="3:16" s="164" customFormat="1" ht="24.95" customHeight="1"/>
    <row r="93" spans="3:16" s="164" customFormat="1" ht="24.95" customHeight="1"/>
    <row r="94" spans="3:16" s="164" customFormat="1" ht="24.95" customHeight="1"/>
    <row r="95" spans="3:16" s="164" customFormat="1" ht="24.95" customHeight="1"/>
    <row r="96" spans="3:16" s="164" customFormat="1" ht="24.95" customHeight="1"/>
    <row r="97" s="164" customFormat="1" ht="24.95" customHeight="1"/>
    <row r="98" s="164" customFormat="1" ht="24.95" customHeight="1"/>
    <row r="99" s="164" customFormat="1" ht="24.95" customHeight="1"/>
    <row r="100" s="164" customFormat="1" ht="24.95" customHeight="1"/>
    <row r="101" s="164" customFormat="1" ht="24.95" customHeight="1"/>
    <row r="102" s="164" customFormat="1" ht="24.95" customHeight="1"/>
    <row r="103" s="164" customFormat="1" ht="24.95" customHeight="1"/>
    <row r="104" s="164" customFormat="1" ht="24.95" customHeight="1"/>
    <row r="105" s="164" customFormat="1" ht="24.95" customHeight="1"/>
    <row r="106" s="164" customFormat="1" ht="24.95" customHeight="1"/>
    <row r="107" s="164" customFormat="1" ht="24.95" customHeight="1"/>
    <row r="108" s="164" customFormat="1" ht="24.95" customHeight="1"/>
    <row r="109" s="164" customFormat="1" ht="24.95" customHeight="1"/>
    <row r="110" s="164" customFormat="1" ht="24.95" customHeight="1"/>
    <row r="111" s="164" customFormat="1" ht="24.95" customHeight="1"/>
    <row r="112" s="164" customFormat="1" ht="24.95" customHeight="1"/>
    <row r="113" s="164" customFormat="1" ht="24.95" customHeight="1"/>
    <row r="114" s="164" customFormat="1" ht="24.95" customHeight="1"/>
    <row r="115" s="164" customFormat="1" ht="24.95" customHeight="1"/>
    <row r="116" s="164" customFormat="1" ht="24.95" customHeight="1"/>
    <row r="117" s="164" customFormat="1" ht="24.95" customHeight="1"/>
    <row r="118" s="164" customFormat="1" ht="24.95" customHeight="1"/>
    <row r="119" s="164" customFormat="1" ht="24.95" customHeight="1"/>
    <row r="120" s="164" customFormat="1" ht="24.95" customHeight="1"/>
    <row r="121" s="164" customFormat="1" ht="24.95" customHeight="1"/>
    <row r="122" s="164" customFormat="1" ht="24.95" customHeight="1"/>
    <row r="123" s="164" customFormat="1" ht="24.95" customHeight="1"/>
    <row r="124" s="164" customFormat="1" ht="24.95" customHeight="1"/>
    <row r="125" s="164" customFormat="1" ht="24.95" customHeight="1"/>
    <row r="126" s="164" customFormat="1" ht="24.95" customHeight="1"/>
    <row r="127" s="164" customFormat="1" ht="24.95" customHeight="1"/>
    <row r="128" s="164" customFormat="1" ht="24.95" customHeight="1"/>
    <row r="129" s="164" customFormat="1" ht="24.95" customHeight="1"/>
    <row r="130" s="164" customFormat="1" ht="24.95" customHeight="1"/>
    <row r="131" s="164" customFormat="1" ht="24.95" customHeight="1"/>
    <row r="132" s="164" customFormat="1" ht="24.95" customHeight="1"/>
    <row r="133" s="164" customFormat="1" ht="24.95" customHeight="1"/>
    <row r="134" s="164" customFormat="1" ht="24.95" customHeight="1"/>
    <row r="135" s="164" customFormat="1" ht="24.95" customHeight="1"/>
    <row r="136" s="164" customFormat="1" ht="24.95" customHeight="1"/>
    <row r="137" s="164" customFormat="1" ht="24.95" customHeight="1"/>
    <row r="138" s="164" customFormat="1" ht="24.95" customHeight="1"/>
    <row r="139" s="164" customFormat="1" ht="24.95" customHeight="1"/>
    <row r="140" s="164" customFormat="1" ht="24.95" customHeight="1"/>
    <row r="141" s="164" customFormat="1" ht="24.95" customHeight="1"/>
    <row r="142" s="164" customFormat="1" ht="24.95" customHeight="1"/>
    <row r="143" s="164" customFormat="1" ht="24.95" customHeight="1"/>
    <row r="144" s="164" customFormat="1" ht="24.95" customHeight="1"/>
    <row r="145" s="164" customFormat="1" ht="24.95" customHeight="1"/>
    <row r="146" s="164" customFormat="1" ht="24.95" customHeight="1"/>
    <row r="147" s="164" customFormat="1" ht="24.95" customHeight="1"/>
    <row r="148" s="164" customFormat="1" ht="24.95" customHeight="1"/>
    <row r="149" s="164" customFormat="1" ht="24.95" customHeight="1"/>
    <row r="150" s="164" customFormat="1" ht="24.95" customHeight="1"/>
    <row r="151" s="164" customFormat="1" ht="24.95" customHeight="1"/>
    <row r="152" s="164" customFormat="1" ht="24.95" customHeight="1"/>
    <row r="153" s="164" customFormat="1" ht="24.95" customHeight="1"/>
    <row r="154" s="164" customFormat="1" ht="24.95" customHeight="1"/>
    <row r="155" s="164" customFormat="1" ht="24.95" customHeight="1"/>
    <row r="156" s="164" customFormat="1" ht="24.95" customHeight="1"/>
  </sheetData>
  <mergeCells count="77">
    <mergeCell ref="M77:O77"/>
    <mergeCell ref="P77:P78"/>
    <mergeCell ref="J77:J78"/>
    <mergeCell ref="C76:P76"/>
    <mergeCell ref="I77:I78"/>
    <mergeCell ref="C77:C78"/>
    <mergeCell ref="K77:K78"/>
    <mergeCell ref="L77:L78"/>
    <mergeCell ref="F77:F78"/>
    <mergeCell ref="G77:H77"/>
    <mergeCell ref="D77:E77"/>
    <mergeCell ref="D25:E25"/>
    <mergeCell ref="F25:F26"/>
    <mergeCell ref="K36:K37"/>
    <mergeCell ref="L36:L37"/>
    <mergeCell ref="C60:C61"/>
    <mergeCell ref="C59:P59"/>
    <mergeCell ref="I48:I49"/>
    <mergeCell ref="M60:O60"/>
    <mergeCell ref="K60:K61"/>
    <mergeCell ref="L60:L61"/>
    <mergeCell ref="P60:P61"/>
    <mergeCell ref="G60:H60"/>
    <mergeCell ref="J60:J61"/>
    <mergeCell ref="D60:E60"/>
    <mergeCell ref="F60:F61"/>
    <mergeCell ref="I60:I61"/>
    <mergeCell ref="C24:P24"/>
    <mergeCell ref="L14:L15"/>
    <mergeCell ref="C48:C49"/>
    <mergeCell ref="D48:E48"/>
    <mergeCell ref="F48:F49"/>
    <mergeCell ref="P48:P49"/>
    <mergeCell ref="J48:J49"/>
    <mergeCell ref="K48:K49"/>
    <mergeCell ref="L48:L49"/>
    <mergeCell ref="M36:O36"/>
    <mergeCell ref="I25:I26"/>
    <mergeCell ref="J25:J26"/>
    <mergeCell ref="C47:P47"/>
    <mergeCell ref="I36:I37"/>
    <mergeCell ref="G36:H36"/>
    <mergeCell ref="C25:C26"/>
    <mergeCell ref="M48:O48"/>
    <mergeCell ref="G48:H48"/>
    <mergeCell ref="C35:P35"/>
    <mergeCell ref="C36:C37"/>
    <mergeCell ref="D36:E36"/>
    <mergeCell ref="F36:F37"/>
    <mergeCell ref="J36:J37"/>
    <mergeCell ref="P36:P37"/>
    <mergeCell ref="P25:P26"/>
    <mergeCell ref="G25:H25"/>
    <mergeCell ref="K25:K26"/>
    <mergeCell ref="L25:L26"/>
    <mergeCell ref="M25:O25"/>
    <mergeCell ref="D3:P3"/>
    <mergeCell ref="L4:L5"/>
    <mergeCell ref="M4:O4"/>
    <mergeCell ref="P4:P5"/>
    <mergeCell ref="D14:E14"/>
    <mergeCell ref="J4:J5"/>
    <mergeCell ref="I14:I15"/>
    <mergeCell ref="M14:O14"/>
    <mergeCell ref="P14:P15"/>
    <mergeCell ref="K4:K5"/>
    <mergeCell ref="C13:P13"/>
    <mergeCell ref="C14:C15"/>
    <mergeCell ref="F14:F15"/>
    <mergeCell ref="J14:J15"/>
    <mergeCell ref="K14:K15"/>
    <mergeCell ref="G14:H14"/>
    <mergeCell ref="C4:C5"/>
    <mergeCell ref="D4:E4"/>
    <mergeCell ref="F4:F5"/>
    <mergeCell ref="I4:I5"/>
    <mergeCell ref="G4:H4"/>
  </mergeCells>
  <phoneticPr fontId="7" type="noConversion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46"/>
  <sheetViews>
    <sheetView topLeftCell="A7" workbookViewId="0">
      <selection activeCell="J43" sqref="J43"/>
    </sheetView>
  </sheetViews>
  <sheetFormatPr baseColWidth="10" defaultRowHeight="15"/>
  <cols>
    <col min="1" max="26" width="5.42578125" customWidth="1"/>
    <col min="27" max="27" width="19.42578125" bestFit="1" customWidth="1"/>
  </cols>
  <sheetData>
    <row r="1" spans="2:25" ht="15.75" thickBot="1"/>
    <row r="2" spans="2:25" ht="31.5" thickBot="1">
      <c r="B2" s="615" t="s">
        <v>70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7"/>
    </row>
    <row r="3" spans="2:25">
      <c r="B3" s="618">
        <v>42005</v>
      </c>
      <c r="C3" s="619"/>
      <c r="D3" s="619"/>
      <c r="E3" s="619"/>
      <c r="F3" s="619"/>
      <c r="G3" s="619"/>
      <c r="H3" s="620"/>
      <c r="I3" s="294"/>
      <c r="J3" s="618">
        <v>42036</v>
      </c>
      <c r="K3" s="619"/>
      <c r="L3" s="619"/>
      <c r="M3" s="619"/>
      <c r="N3" s="619"/>
      <c r="O3" s="619"/>
      <c r="P3" s="620"/>
      <c r="Q3" s="294"/>
      <c r="R3" s="612">
        <v>42064</v>
      </c>
      <c r="S3" s="613"/>
      <c r="T3" s="613"/>
      <c r="U3" s="613"/>
      <c r="V3" s="613"/>
      <c r="W3" s="613"/>
      <c r="X3" s="614"/>
      <c r="Y3" s="295"/>
    </row>
    <row r="4" spans="2:25">
      <c r="B4" s="296" t="s">
        <v>46</v>
      </c>
      <c r="C4" s="296" t="s">
        <v>47</v>
      </c>
      <c r="D4" s="296" t="s">
        <v>47</v>
      </c>
      <c r="E4" s="296" t="s">
        <v>48</v>
      </c>
      <c r="F4" s="296" t="s">
        <v>49</v>
      </c>
      <c r="G4" s="296" t="s">
        <v>50</v>
      </c>
      <c r="H4" s="296" t="s">
        <v>51</v>
      </c>
      <c r="I4" s="294"/>
      <c r="J4" s="297" t="s">
        <v>46</v>
      </c>
      <c r="K4" s="296" t="s">
        <v>47</v>
      </c>
      <c r="L4" s="296" t="s">
        <v>47</v>
      </c>
      <c r="M4" s="296" t="s">
        <v>48</v>
      </c>
      <c r="N4" s="296" t="s">
        <v>49</v>
      </c>
      <c r="O4" s="296" t="s">
        <v>50</v>
      </c>
      <c r="P4" s="298" t="s">
        <v>51</v>
      </c>
      <c r="Q4" s="294"/>
      <c r="R4" s="297" t="s">
        <v>46</v>
      </c>
      <c r="S4" s="296" t="s">
        <v>47</v>
      </c>
      <c r="T4" s="296" t="s">
        <v>47</v>
      </c>
      <c r="U4" s="296" t="s">
        <v>48</v>
      </c>
      <c r="V4" s="296" t="s">
        <v>49</v>
      </c>
      <c r="W4" s="296" t="s">
        <v>50</v>
      </c>
      <c r="X4" s="298" t="s">
        <v>51</v>
      </c>
      <c r="Y4" s="295"/>
    </row>
    <row r="5" spans="2:25">
      <c r="B5" s="299" t="s">
        <v>28</v>
      </c>
      <c r="C5" s="299" t="s">
        <v>28</v>
      </c>
      <c r="D5" s="299" t="s">
        <v>28</v>
      </c>
      <c r="E5" s="360">
        <v>1</v>
      </c>
      <c r="F5" s="360">
        <v>2</v>
      </c>
      <c r="G5" s="360">
        <v>3</v>
      </c>
      <c r="H5" s="360">
        <v>4</v>
      </c>
      <c r="I5" s="294"/>
      <c r="J5" s="301" t="s">
        <v>28</v>
      </c>
      <c r="K5" s="299" t="s">
        <v>28</v>
      </c>
      <c r="L5" s="299" t="s">
        <v>28</v>
      </c>
      <c r="M5" s="299" t="s">
        <v>28</v>
      </c>
      <c r="N5" s="299" t="s">
        <v>28</v>
      </c>
      <c r="O5" s="299" t="s">
        <v>28</v>
      </c>
      <c r="P5" s="457">
        <v>1</v>
      </c>
      <c r="Q5" s="294"/>
      <c r="R5" s="301" t="s">
        <v>28</v>
      </c>
      <c r="S5" s="299" t="s">
        <v>28</v>
      </c>
      <c r="T5" s="299" t="s">
        <v>28</v>
      </c>
      <c r="U5" s="301" t="s">
        <v>28</v>
      </c>
      <c r="V5" s="301" t="s">
        <v>28</v>
      </c>
      <c r="X5" s="457">
        <v>1</v>
      </c>
      <c r="Y5" s="295"/>
    </row>
    <row r="6" spans="2:25">
      <c r="B6" s="360">
        <v>5</v>
      </c>
      <c r="C6" s="358">
        <v>6</v>
      </c>
      <c r="D6" s="357">
        <v>7</v>
      </c>
      <c r="E6" s="357">
        <v>8</v>
      </c>
      <c r="F6" s="357">
        <v>9</v>
      </c>
      <c r="G6" s="459">
        <v>10</v>
      </c>
      <c r="H6" s="457">
        <v>11</v>
      </c>
      <c r="I6" s="294"/>
      <c r="J6" s="301">
        <v>2</v>
      </c>
      <c r="K6" s="301">
        <v>3</v>
      </c>
      <c r="L6" s="299">
        <v>4</v>
      </c>
      <c r="M6" s="299">
        <v>5</v>
      </c>
      <c r="N6" s="299">
        <v>6</v>
      </c>
      <c r="O6" s="455">
        <v>7</v>
      </c>
      <c r="P6" s="457">
        <v>8</v>
      </c>
      <c r="R6" s="301">
        <v>2</v>
      </c>
      <c r="S6" s="301">
        <v>3</v>
      </c>
      <c r="T6" s="299">
        <v>4</v>
      </c>
      <c r="U6" s="299">
        <v>5</v>
      </c>
      <c r="V6" s="299">
        <v>6</v>
      </c>
      <c r="W6" s="455">
        <v>7</v>
      </c>
      <c r="X6" s="457">
        <v>8</v>
      </c>
    </row>
    <row r="7" spans="2:25">
      <c r="B7" s="299">
        <v>12</v>
      </c>
      <c r="C7" s="299">
        <v>13</v>
      </c>
      <c r="D7" s="299">
        <v>14</v>
      </c>
      <c r="E7" s="299">
        <v>15</v>
      </c>
      <c r="F7" s="299">
        <v>16</v>
      </c>
      <c r="G7" s="455">
        <v>17</v>
      </c>
      <c r="H7" s="457">
        <v>18</v>
      </c>
      <c r="I7" s="294"/>
      <c r="J7" s="458">
        <v>9</v>
      </c>
      <c r="K7" s="301">
        <v>10</v>
      </c>
      <c r="L7" s="299">
        <v>11</v>
      </c>
      <c r="M7" s="299">
        <v>12</v>
      </c>
      <c r="N7" s="299">
        <v>13</v>
      </c>
      <c r="O7" s="455">
        <v>14</v>
      </c>
      <c r="P7" s="457">
        <v>15</v>
      </c>
      <c r="R7" s="454">
        <v>9</v>
      </c>
      <c r="S7" s="301">
        <v>10</v>
      </c>
      <c r="T7" s="299">
        <v>11</v>
      </c>
      <c r="U7" s="299">
        <v>12</v>
      </c>
      <c r="V7" s="299">
        <v>13</v>
      </c>
      <c r="W7" s="455">
        <v>14</v>
      </c>
      <c r="X7" s="457">
        <v>15</v>
      </c>
    </row>
    <row r="8" spans="2:25" ht="15.75" thickBot="1">
      <c r="B8" s="299">
        <v>19</v>
      </c>
      <c r="C8" s="299">
        <v>20</v>
      </c>
      <c r="D8" s="299">
        <v>21</v>
      </c>
      <c r="E8" s="299">
        <v>22</v>
      </c>
      <c r="F8" s="299">
        <v>23</v>
      </c>
      <c r="G8" s="455">
        <v>24</v>
      </c>
      <c r="H8" s="457">
        <v>25</v>
      </c>
      <c r="I8" s="294"/>
      <c r="J8" s="458">
        <v>16</v>
      </c>
      <c r="K8" s="301">
        <v>17</v>
      </c>
      <c r="L8" s="299">
        <v>18</v>
      </c>
      <c r="M8" s="299">
        <v>19</v>
      </c>
      <c r="N8" s="299">
        <v>20</v>
      </c>
      <c r="O8" s="455">
        <v>21</v>
      </c>
      <c r="P8" s="457">
        <v>22</v>
      </c>
      <c r="R8" s="454">
        <v>16</v>
      </c>
      <c r="S8" s="304">
        <v>17</v>
      </c>
      <c r="T8" s="299">
        <v>18</v>
      </c>
      <c r="U8" s="303">
        <v>19</v>
      </c>
      <c r="V8" s="299">
        <v>20</v>
      </c>
      <c r="W8" s="455">
        <v>21</v>
      </c>
      <c r="X8" s="457">
        <v>22</v>
      </c>
    </row>
    <row r="9" spans="2:25" ht="15.75" thickBot="1">
      <c r="B9" s="299">
        <v>26</v>
      </c>
      <c r="C9" s="299">
        <v>27</v>
      </c>
      <c r="D9" s="299">
        <v>28</v>
      </c>
      <c r="E9" s="299">
        <v>29</v>
      </c>
      <c r="F9" s="299">
        <v>30</v>
      </c>
      <c r="G9" s="455">
        <v>31</v>
      </c>
      <c r="H9" s="457"/>
      <c r="I9" s="294"/>
      <c r="J9" s="458">
        <v>23</v>
      </c>
      <c r="K9" s="304">
        <v>24</v>
      </c>
      <c r="L9" s="305">
        <v>25</v>
      </c>
      <c r="M9" s="305">
        <v>26</v>
      </c>
      <c r="N9" s="305">
        <v>27</v>
      </c>
      <c r="O9" s="456">
        <v>28</v>
      </c>
      <c r="P9" s="457"/>
      <c r="Q9" s="294"/>
      <c r="R9" s="454">
        <v>23</v>
      </c>
      <c r="S9" s="304">
        <v>24</v>
      </c>
      <c r="T9" s="305">
        <v>25</v>
      </c>
      <c r="U9" s="305">
        <v>26</v>
      </c>
      <c r="V9" s="305">
        <v>27</v>
      </c>
      <c r="W9" s="456">
        <v>28</v>
      </c>
      <c r="X9" s="460">
        <v>29</v>
      </c>
    </row>
    <row r="10" spans="2:25" ht="15.75" thickBot="1">
      <c r="B10" s="299"/>
      <c r="C10" s="299"/>
      <c r="D10" s="299"/>
      <c r="E10" s="299"/>
      <c r="F10" s="299"/>
      <c r="G10" s="299"/>
      <c r="H10" s="299"/>
      <c r="I10" s="294"/>
      <c r="J10" s="294"/>
      <c r="K10" s="294"/>
      <c r="L10" s="294"/>
      <c r="M10" s="294"/>
      <c r="N10" s="294"/>
      <c r="O10" s="294"/>
      <c r="P10" s="294"/>
      <c r="Q10" s="294"/>
      <c r="R10" s="454">
        <v>30</v>
      </c>
      <c r="S10" s="304">
        <v>31</v>
      </c>
      <c r="T10" s="294"/>
      <c r="U10" s="294"/>
      <c r="V10" s="294"/>
      <c r="W10" s="294"/>
      <c r="X10" s="294"/>
      <c r="Y10" s="294"/>
    </row>
    <row r="11" spans="2:25" ht="15.75" thickBot="1"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5"/>
    </row>
    <row r="12" spans="2:25">
      <c r="B12" s="612">
        <v>42095</v>
      </c>
      <c r="C12" s="613"/>
      <c r="D12" s="613"/>
      <c r="E12" s="613"/>
      <c r="F12" s="613"/>
      <c r="G12" s="613"/>
      <c r="H12" s="614"/>
      <c r="I12" s="294"/>
      <c r="J12" s="612">
        <v>42125</v>
      </c>
      <c r="K12" s="613"/>
      <c r="L12" s="613"/>
      <c r="M12" s="613"/>
      <c r="N12" s="613"/>
      <c r="O12" s="613"/>
      <c r="P12" s="614"/>
      <c r="Q12" s="294"/>
      <c r="R12" s="612">
        <v>42156</v>
      </c>
      <c r="S12" s="613"/>
      <c r="T12" s="613"/>
      <c r="U12" s="613"/>
      <c r="V12" s="613"/>
      <c r="W12" s="613"/>
      <c r="X12" s="614"/>
      <c r="Y12" s="295"/>
    </row>
    <row r="13" spans="2:25">
      <c r="B13" s="297" t="s">
        <v>46</v>
      </c>
      <c r="C13" s="296" t="s">
        <v>47</v>
      </c>
      <c r="D13" s="296" t="s">
        <v>47</v>
      </c>
      <c r="E13" s="296" t="s">
        <v>48</v>
      </c>
      <c r="F13" s="296" t="s">
        <v>49</v>
      </c>
      <c r="G13" s="296" t="s">
        <v>50</v>
      </c>
      <c r="H13" s="298" t="s">
        <v>51</v>
      </c>
      <c r="I13" s="294"/>
      <c r="J13" s="297" t="s">
        <v>46</v>
      </c>
      <c r="K13" s="296" t="s">
        <v>47</v>
      </c>
      <c r="L13" s="296" t="s">
        <v>47</v>
      </c>
      <c r="M13" s="296" t="s">
        <v>48</v>
      </c>
      <c r="N13" s="296" t="s">
        <v>49</v>
      </c>
      <c r="O13" s="296" t="s">
        <v>50</v>
      </c>
      <c r="P13" s="298" t="s">
        <v>51</v>
      </c>
      <c r="Q13" s="294"/>
      <c r="R13" s="297" t="s">
        <v>46</v>
      </c>
      <c r="S13" s="296" t="s">
        <v>47</v>
      </c>
      <c r="T13" s="296" t="s">
        <v>47</v>
      </c>
      <c r="U13" s="296" t="s">
        <v>48</v>
      </c>
      <c r="V13" s="296" t="s">
        <v>49</v>
      </c>
      <c r="W13" s="296" t="s">
        <v>50</v>
      </c>
      <c r="X13" s="298" t="s">
        <v>51</v>
      </c>
      <c r="Y13" s="295"/>
    </row>
    <row r="14" spans="2:25">
      <c r="B14" s="301" t="s">
        <v>28</v>
      </c>
      <c r="C14" s="301" t="s">
        <v>28</v>
      </c>
      <c r="D14" s="299">
        <v>1</v>
      </c>
      <c r="E14" s="299">
        <v>2</v>
      </c>
      <c r="F14" s="358">
        <v>3</v>
      </c>
      <c r="G14" s="360">
        <v>4</v>
      </c>
      <c r="H14" s="360">
        <v>5</v>
      </c>
      <c r="J14" s="301" t="s">
        <v>28</v>
      </c>
      <c r="K14" s="301" t="s">
        <v>28</v>
      </c>
      <c r="L14" s="301" t="s">
        <v>28</v>
      </c>
      <c r="N14" s="358">
        <v>1</v>
      </c>
      <c r="O14" s="455">
        <v>2</v>
      </c>
      <c r="P14" s="457">
        <v>3</v>
      </c>
      <c r="R14" s="454">
        <v>1</v>
      </c>
      <c r="S14" s="301">
        <v>2</v>
      </c>
      <c r="T14" s="299">
        <v>3</v>
      </c>
      <c r="U14" s="299">
        <v>4</v>
      </c>
      <c r="V14" s="299">
        <v>5</v>
      </c>
      <c r="W14" s="455">
        <v>6</v>
      </c>
      <c r="X14" s="457">
        <v>7</v>
      </c>
    </row>
    <row r="15" spans="2:25">
      <c r="B15" s="484">
        <v>6</v>
      </c>
      <c r="C15" s="359">
        <v>7</v>
      </c>
      <c r="D15" s="360">
        <v>8</v>
      </c>
      <c r="E15" s="360">
        <v>9</v>
      </c>
      <c r="F15" s="360">
        <v>10</v>
      </c>
      <c r="G15" s="360">
        <v>11</v>
      </c>
      <c r="H15" s="360">
        <v>12</v>
      </c>
      <c r="J15" s="454">
        <v>4</v>
      </c>
      <c r="K15" s="301">
        <v>5</v>
      </c>
      <c r="L15" s="299">
        <v>6</v>
      </c>
      <c r="M15" s="299">
        <v>7</v>
      </c>
      <c r="N15" s="299">
        <v>8</v>
      </c>
      <c r="O15" s="455">
        <v>9</v>
      </c>
      <c r="P15" s="457">
        <v>10</v>
      </c>
      <c r="R15" s="454">
        <v>8</v>
      </c>
      <c r="S15" s="301">
        <v>9</v>
      </c>
      <c r="T15" s="299">
        <v>10</v>
      </c>
      <c r="U15" s="299">
        <v>11</v>
      </c>
      <c r="V15" s="299">
        <v>12</v>
      </c>
      <c r="W15" s="455">
        <v>13</v>
      </c>
      <c r="X15" s="457">
        <v>14</v>
      </c>
    </row>
    <row r="16" spans="2:25">
      <c r="B16" s="473">
        <v>13</v>
      </c>
      <c r="C16" s="362">
        <v>14</v>
      </c>
      <c r="D16" s="357">
        <v>15</v>
      </c>
      <c r="E16" s="474">
        <v>16</v>
      </c>
      <c r="F16" s="357">
        <v>17</v>
      </c>
      <c r="G16" s="455">
        <v>18</v>
      </c>
      <c r="H16" s="457">
        <v>19</v>
      </c>
      <c r="J16" s="454">
        <v>11</v>
      </c>
      <c r="K16" s="301">
        <v>12</v>
      </c>
      <c r="L16" s="299">
        <v>13</v>
      </c>
      <c r="M16" s="299">
        <v>14</v>
      </c>
      <c r="N16" s="299">
        <v>15</v>
      </c>
      <c r="O16" s="455">
        <v>16</v>
      </c>
      <c r="P16" s="457">
        <v>17</v>
      </c>
      <c r="R16" s="454">
        <v>15</v>
      </c>
      <c r="S16" s="301">
        <v>16</v>
      </c>
      <c r="T16" s="299">
        <v>17</v>
      </c>
      <c r="U16" s="299">
        <v>18</v>
      </c>
      <c r="V16" s="299">
        <v>19</v>
      </c>
      <c r="W16" s="455">
        <v>20</v>
      </c>
      <c r="X16" s="457">
        <v>21</v>
      </c>
    </row>
    <row r="17" spans="2:25" ht="15.75" thickBot="1">
      <c r="B17" s="454">
        <v>20</v>
      </c>
      <c r="C17" s="362">
        <v>21</v>
      </c>
      <c r="D17" s="357">
        <v>22</v>
      </c>
      <c r="E17" s="357">
        <v>23</v>
      </c>
      <c r="F17" s="357">
        <v>24</v>
      </c>
      <c r="G17" s="455">
        <v>25</v>
      </c>
      <c r="H17" s="457">
        <v>26</v>
      </c>
      <c r="J17" s="454">
        <v>18</v>
      </c>
      <c r="K17" s="301">
        <v>19</v>
      </c>
      <c r="L17" s="299">
        <v>20</v>
      </c>
      <c r="M17" s="299">
        <v>21</v>
      </c>
      <c r="N17" s="299">
        <v>22</v>
      </c>
      <c r="O17" s="455">
        <v>23</v>
      </c>
      <c r="P17" s="457">
        <v>24</v>
      </c>
      <c r="R17" s="454">
        <v>22</v>
      </c>
      <c r="S17" s="304">
        <v>23</v>
      </c>
      <c r="T17" s="475">
        <v>24</v>
      </c>
      <c r="U17" s="305">
        <v>25</v>
      </c>
      <c r="V17" s="305">
        <v>26</v>
      </c>
      <c r="W17" s="456">
        <v>27</v>
      </c>
      <c r="X17" s="460">
        <v>28</v>
      </c>
    </row>
    <row r="18" spans="2:25" ht="15.75" thickBot="1">
      <c r="B18" s="454">
        <v>27</v>
      </c>
      <c r="C18" s="357">
        <v>28</v>
      </c>
      <c r="D18" s="357">
        <v>29</v>
      </c>
      <c r="E18" s="357">
        <v>30</v>
      </c>
      <c r="F18" s="357"/>
      <c r="G18" s="357"/>
      <c r="H18" s="357"/>
      <c r="J18" s="454">
        <v>25</v>
      </c>
      <c r="K18" s="304">
        <v>26</v>
      </c>
      <c r="L18" s="305">
        <v>27</v>
      </c>
      <c r="M18" s="305">
        <v>28</v>
      </c>
      <c r="N18" s="305">
        <v>29</v>
      </c>
      <c r="O18" s="456">
        <v>30</v>
      </c>
      <c r="P18" s="457">
        <v>31</v>
      </c>
      <c r="R18" s="454">
        <v>29</v>
      </c>
      <c r="S18" s="304">
        <v>30</v>
      </c>
      <c r="T18" s="363"/>
      <c r="U18" s="363"/>
      <c r="V18" s="363"/>
      <c r="W18" s="363"/>
      <c r="X18" s="363"/>
    </row>
    <row r="19" spans="2:25">
      <c r="B19" s="299"/>
      <c r="C19" s="299"/>
      <c r="D19" s="299"/>
      <c r="E19" s="299"/>
      <c r="F19" s="299"/>
      <c r="G19" s="299"/>
      <c r="H19" s="299"/>
      <c r="I19" s="294"/>
      <c r="J19" s="294"/>
      <c r="K19" s="294"/>
      <c r="L19" s="294"/>
      <c r="M19" s="294"/>
      <c r="N19" s="294"/>
      <c r="O19" s="294"/>
      <c r="P19" s="294"/>
      <c r="Q19" s="294"/>
      <c r="Y19" s="363"/>
    </row>
    <row r="20" spans="2:25" ht="15.75" thickBot="1"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5"/>
    </row>
    <row r="21" spans="2:25">
      <c r="B21" s="612">
        <v>42186</v>
      </c>
      <c r="C21" s="613"/>
      <c r="D21" s="613"/>
      <c r="E21" s="613"/>
      <c r="F21" s="613"/>
      <c r="G21" s="613"/>
      <c r="H21" s="614"/>
      <c r="I21" s="294"/>
      <c r="J21" s="612">
        <v>42217</v>
      </c>
      <c r="K21" s="613"/>
      <c r="L21" s="613"/>
      <c r="M21" s="613"/>
      <c r="N21" s="613"/>
      <c r="O21" s="613"/>
      <c r="P21" s="614"/>
      <c r="Q21" s="294"/>
      <c r="R21" s="612">
        <v>42248</v>
      </c>
      <c r="S21" s="613"/>
      <c r="T21" s="613"/>
      <c r="U21" s="613"/>
      <c r="V21" s="613"/>
      <c r="W21" s="613"/>
      <c r="X21" s="614"/>
      <c r="Y21" s="295"/>
    </row>
    <row r="22" spans="2:25">
      <c r="B22" s="297" t="s">
        <v>46</v>
      </c>
      <c r="C22" s="296" t="s">
        <v>47</v>
      </c>
      <c r="D22" s="296" t="s">
        <v>47</v>
      </c>
      <c r="E22" s="296" t="s">
        <v>48</v>
      </c>
      <c r="F22" s="296" t="s">
        <v>49</v>
      </c>
      <c r="G22" s="296" t="s">
        <v>50</v>
      </c>
      <c r="H22" s="298" t="s">
        <v>51</v>
      </c>
      <c r="I22" s="294"/>
      <c r="J22" s="297" t="s">
        <v>46</v>
      </c>
      <c r="K22" s="296" t="s">
        <v>47</v>
      </c>
      <c r="L22" s="296" t="s">
        <v>47</v>
      </c>
      <c r="M22" s="296" t="s">
        <v>48</v>
      </c>
      <c r="N22" s="296" t="s">
        <v>49</v>
      </c>
      <c r="O22" s="296" t="s">
        <v>50</v>
      </c>
      <c r="P22" s="298" t="s">
        <v>51</v>
      </c>
      <c r="Q22" s="294"/>
      <c r="R22" s="297" t="s">
        <v>46</v>
      </c>
      <c r="S22" s="296" t="s">
        <v>47</v>
      </c>
      <c r="T22" s="296" t="s">
        <v>47</v>
      </c>
      <c r="U22" s="296" t="s">
        <v>48</v>
      </c>
      <c r="V22" s="296" t="s">
        <v>49</v>
      </c>
      <c r="W22" s="296" t="s">
        <v>50</v>
      </c>
      <c r="X22" s="298" t="s">
        <v>51</v>
      </c>
      <c r="Y22" s="295"/>
    </row>
    <row r="23" spans="2:25">
      <c r="C23" s="301" t="s">
        <v>28</v>
      </c>
      <c r="D23" s="299">
        <v>1</v>
      </c>
      <c r="E23" s="299">
        <v>2</v>
      </c>
      <c r="F23" s="299">
        <v>3</v>
      </c>
      <c r="G23" s="455">
        <v>4</v>
      </c>
      <c r="H23" s="457">
        <v>5</v>
      </c>
      <c r="K23" s="301" t="s">
        <v>28</v>
      </c>
      <c r="L23" s="299" t="s">
        <v>28</v>
      </c>
      <c r="M23" s="299" t="s">
        <v>28</v>
      </c>
      <c r="N23" s="299" t="s">
        <v>28</v>
      </c>
      <c r="O23" s="302">
        <v>1</v>
      </c>
      <c r="P23" s="302">
        <v>2</v>
      </c>
      <c r="R23" s="301" t="s">
        <v>28</v>
      </c>
      <c r="S23" s="301">
        <v>1</v>
      </c>
      <c r="T23" s="299">
        <v>2</v>
      </c>
      <c r="U23" s="299">
        <v>3</v>
      </c>
      <c r="V23" s="299">
        <v>4</v>
      </c>
      <c r="W23" s="455">
        <v>5</v>
      </c>
      <c r="X23" s="461">
        <v>6</v>
      </c>
    </row>
    <row r="24" spans="2:25">
      <c r="B24" s="454">
        <v>6</v>
      </c>
      <c r="C24" s="301">
        <v>7</v>
      </c>
      <c r="D24" s="299">
        <v>8</v>
      </c>
      <c r="E24" s="299">
        <v>9</v>
      </c>
      <c r="F24" s="299">
        <v>10</v>
      </c>
      <c r="G24" s="455">
        <v>11</v>
      </c>
      <c r="H24" s="457">
        <v>12</v>
      </c>
      <c r="J24" s="306">
        <v>3</v>
      </c>
      <c r="K24" s="307">
        <v>4</v>
      </c>
      <c r="L24" s="302">
        <v>5</v>
      </c>
      <c r="M24" s="302">
        <v>6</v>
      </c>
      <c r="N24" s="302">
        <v>7</v>
      </c>
      <c r="O24" s="302">
        <v>8</v>
      </c>
      <c r="P24" s="302">
        <v>9</v>
      </c>
      <c r="R24" s="454">
        <v>7</v>
      </c>
      <c r="S24" s="482">
        <v>8</v>
      </c>
      <c r="T24" s="357">
        <v>9</v>
      </c>
      <c r="U24" s="357">
        <v>10</v>
      </c>
      <c r="V24" s="357">
        <v>11</v>
      </c>
      <c r="W24" s="455">
        <v>12</v>
      </c>
      <c r="X24" s="461">
        <v>13</v>
      </c>
    </row>
    <row r="25" spans="2:25">
      <c r="B25" s="454">
        <v>13</v>
      </c>
      <c r="C25" s="301">
        <v>14</v>
      </c>
      <c r="D25" s="299">
        <v>15</v>
      </c>
      <c r="E25" s="299">
        <v>16</v>
      </c>
      <c r="F25" s="483">
        <v>17</v>
      </c>
      <c r="G25" s="455">
        <v>18</v>
      </c>
      <c r="H25" s="457">
        <v>19</v>
      </c>
      <c r="J25" s="306">
        <v>10</v>
      </c>
      <c r="K25" s="307">
        <v>11</v>
      </c>
      <c r="L25" s="302">
        <v>12</v>
      </c>
      <c r="M25" s="302">
        <v>13</v>
      </c>
      <c r="N25" s="302">
        <v>14</v>
      </c>
      <c r="O25" s="300">
        <v>15</v>
      </c>
      <c r="P25" s="302">
        <v>16</v>
      </c>
      <c r="R25" s="454">
        <v>14</v>
      </c>
      <c r="S25" s="301">
        <v>15</v>
      </c>
      <c r="T25" s="299">
        <v>16</v>
      </c>
      <c r="U25" s="299">
        <v>17</v>
      </c>
      <c r="V25" s="299">
        <v>18</v>
      </c>
      <c r="W25" s="455">
        <v>19</v>
      </c>
      <c r="X25" s="461">
        <v>20</v>
      </c>
    </row>
    <row r="26" spans="2:25">
      <c r="B26" s="454">
        <v>20</v>
      </c>
      <c r="C26" s="301">
        <v>21</v>
      </c>
      <c r="D26" s="299">
        <v>22</v>
      </c>
      <c r="E26" s="299">
        <v>23</v>
      </c>
      <c r="F26" s="299">
        <v>24</v>
      </c>
      <c r="G26" s="455">
        <v>25</v>
      </c>
      <c r="H26" s="457">
        <v>26</v>
      </c>
      <c r="J26" s="306">
        <v>17</v>
      </c>
      <c r="K26" s="307">
        <v>18</v>
      </c>
      <c r="L26" s="302">
        <v>19</v>
      </c>
      <c r="M26" s="302">
        <v>20</v>
      </c>
      <c r="N26" s="302">
        <v>21</v>
      </c>
      <c r="O26" s="302">
        <v>22</v>
      </c>
      <c r="P26" s="302">
        <v>23</v>
      </c>
      <c r="R26" s="454">
        <v>21</v>
      </c>
      <c r="S26" s="301">
        <v>22</v>
      </c>
      <c r="T26" s="299">
        <v>23</v>
      </c>
      <c r="U26" s="299">
        <v>24</v>
      </c>
      <c r="V26" s="299">
        <v>25</v>
      </c>
      <c r="W26" s="455">
        <v>26</v>
      </c>
      <c r="X26" s="461">
        <v>27</v>
      </c>
    </row>
    <row r="27" spans="2:25" ht="15.75" thickBot="1">
      <c r="B27" s="454">
        <v>27</v>
      </c>
      <c r="C27" s="301">
        <v>28</v>
      </c>
      <c r="D27" s="299">
        <v>29</v>
      </c>
      <c r="E27" s="299">
        <v>30</v>
      </c>
      <c r="F27" s="299">
        <v>31</v>
      </c>
      <c r="G27" s="299"/>
      <c r="H27" s="299"/>
      <c r="I27" s="299"/>
      <c r="J27" s="306">
        <v>24</v>
      </c>
      <c r="K27" s="308">
        <v>25</v>
      </c>
      <c r="L27" s="309">
        <v>26</v>
      </c>
      <c r="M27" s="309">
        <v>27</v>
      </c>
      <c r="N27" s="309">
        <v>28</v>
      </c>
      <c r="O27" s="309">
        <v>29</v>
      </c>
      <c r="P27" s="309">
        <v>30</v>
      </c>
      <c r="R27" s="476">
        <v>28</v>
      </c>
      <c r="S27" s="477">
        <v>29</v>
      </c>
      <c r="T27" s="305">
        <v>30</v>
      </c>
      <c r="U27" s="305"/>
      <c r="V27" s="305"/>
      <c r="W27" s="305"/>
      <c r="X27" s="305"/>
      <c r="Y27" s="305"/>
    </row>
    <row r="28" spans="2:25" ht="15.75" thickBot="1">
      <c r="B28" s="304"/>
      <c r="C28" s="305"/>
      <c r="D28" s="305"/>
      <c r="E28" s="305"/>
      <c r="F28" s="305"/>
      <c r="G28" s="305"/>
      <c r="H28" s="305"/>
      <c r="I28" s="294"/>
      <c r="J28" s="309">
        <v>31</v>
      </c>
      <c r="K28" s="294"/>
      <c r="L28" s="294"/>
      <c r="M28" s="294"/>
      <c r="N28" s="294"/>
      <c r="O28" s="294"/>
      <c r="P28" s="294"/>
      <c r="Q28" s="294"/>
      <c r="R28" s="305"/>
      <c r="S28" s="305"/>
      <c r="T28" s="305"/>
      <c r="U28" s="305"/>
      <c r="V28" s="305"/>
      <c r="W28" s="305"/>
      <c r="X28" s="305"/>
      <c r="Y28" s="295"/>
    </row>
    <row r="29" spans="2:25" ht="15.75" thickBot="1"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5"/>
    </row>
    <row r="30" spans="2:25">
      <c r="B30" s="612">
        <v>42278</v>
      </c>
      <c r="C30" s="613"/>
      <c r="D30" s="613"/>
      <c r="E30" s="613"/>
      <c r="F30" s="613"/>
      <c r="G30" s="613"/>
      <c r="H30" s="614"/>
      <c r="I30" s="294"/>
      <c r="J30" s="612">
        <v>42309</v>
      </c>
      <c r="K30" s="613"/>
      <c r="L30" s="613"/>
      <c r="M30" s="613"/>
      <c r="N30" s="613"/>
      <c r="O30" s="613"/>
      <c r="P30" s="614"/>
      <c r="Q30" s="294"/>
      <c r="R30" s="612">
        <v>42339</v>
      </c>
      <c r="S30" s="613"/>
      <c r="T30" s="613"/>
      <c r="U30" s="613"/>
      <c r="V30" s="613"/>
      <c r="W30" s="613"/>
      <c r="X30" s="614"/>
      <c r="Y30" s="295"/>
    </row>
    <row r="31" spans="2:25">
      <c r="B31" s="297" t="s">
        <v>46</v>
      </c>
      <c r="C31" s="296" t="s">
        <v>47</v>
      </c>
      <c r="D31" s="296" t="s">
        <v>47</v>
      </c>
      <c r="E31" s="296" t="s">
        <v>48</v>
      </c>
      <c r="F31" s="296" t="s">
        <v>49</v>
      </c>
      <c r="G31" s="296" t="s">
        <v>50</v>
      </c>
      <c r="H31" s="298" t="s">
        <v>51</v>
      </c>
      <c r="I31" s="294"/>
      <c r="J31" s="297" t="s">
        <v>46</v>
      </c>
      <c r="K31" s="296" t="s">
        <v>47</v>
      </c>
      <c r="L31" s="296" t="s">
        <v>47</v>
      </c>
      <c r="M31" s="296" t="s">
        <v>48</v>
      </c>
      <c r="N31" s="296" t="s">
        <v>49</v>
      </c>
      <c r="O31" s="296" t="s">
        <v>50</v>
      </c>
      <c r="P31" s="298" t="s">
        <v>51</v>
      </c>
      <c r="Q31" s="294"/>
      <c r="R31" s="297" t="s">
        <v>46</v>
      </c>
      <c r="S31" s="296" t="s">
        <v>47</v>
      </c>
      <c r="T31" s="296" t="s">
        <v>47</v>
      </c>
      <c r="U31" s="296" t="s">
        <v>48</v>
      </c>
      <c r="V31" s="296" t="s">
        <v>49</v>
      </c>
      <c r="W31" s="296" t="s">
        <v>50</v>
      </c>
      <c r="X31" s="298" t="s">
        <v>51</v>
      </c>
      <c r="Y31" s="295"/>
    </row>
    <row r="32" spans="2:25">
      <c r="C32" s="299" t="s">
        <v>28</v>
      </c>
      <c r="D32" s="299" t="s">
        <v>28</v>
      </c>
      <c r="E32" s="357">
        <v>1</v>
      </c>
      <c r="F32" s="357">
        <v>2</v>
      </c>
      <c r="G32" s="455">
        <v>3</v>
      </c>
      <c r="H32" s="457">
        <v>4</v>
      </c>
      <c r="J32" s="301" t="s">
        <v>28</v>
      </c>
      <c r="K32" s="301" t="s">
        <v>28</v>
      </c>
      <c r="L32" s="299" t="s">
        <v>28</v>
      </c>
      <c r="M32" s="299" t="s">
        <v>28</v>
      </c>
      <c r="N32" s="301" t="s">
        <v>28</v>
      </c>
      <c r="O32" s="301" t="s">
        <v>28</v>
      </c>
      <c r="P32" s="358">
        <v>1</v>
      </c>
      <c r="R32" s="301" t="s">
        <v>28</v>
      </c>
      <c r="S32" s="301">
        <v>1</v>
      </c>
      <c r="T32" s="299">
        <v>2</v>
      </c>
      <c r="U32" s="299">
        <v>3</v>
      </c>
      <c r="V32" s="299">
        <v>4</v>
      </c>
      <c r="W32" s="455">
        <v>5</v>
      </c>
      <c r="X32" s="358">
        <v>6</v>
      </c>
    </row>
    <row r="33" spans="2:25">
      <c r="B33" s="357">
        <v>5</v>
      </c>
      <c r="C33" s="357">
        <v>6</v>
      </c>
      <c r="D33" s="357">
        <v>7</v>
      </c>
      <c r="E33" s="357">
        <v>8</v>
      </c>
      <c r="F33" s="358">
        <v>9</v>
      </c>
      <c r="G33" s="455">
        <v>10</v>
      </c>
      <c r="H33" s="457">
        <v>11</v>
      </c>
      <c r="J33" s="454">
        <v>2</v>
      </c>
      <c r="K33" s="301">
        <v>3</v>
      </c>
      <c r="L33" s="299">
        <v>4</v>
      </c>
      <c r="M33" s="299">
        <v>5</v>
      </c>
      <c r="N33" s="299">
        <v>6</v>
      </c>
      <c r="O33" s="455">
        <v>7</v>
      </c>
      <c r="P33" s="457">
        <v>8</v>
      </c>
      <c r="R33" s="454">
        <v>7</v>
      </c>
      <c r="S33" s="365">
        <v>8</v>
      </c>
      <c r="T33" s="357">
        <v>9</v>
      </c>
      <c r="U33" s="357">
        <v>10</v>
      </c>
      <c r="V33" s="357">
        <v>11</v>
      </c>
      <c r="W33" s="455">
        <v>12</v>
      </c>
      <c r="X33" s="457">
        <v>13</v>
      </c>
    </row>
    <row r="34" spans="2:25">
      <c r="B34" s="358">
        <v>12</v>
      </c>
      <c r="C34" s="299">
        <v>13</v>
      </c>
      <c r="D34" s="299">
        <v>14</v>
      </c>
      <c r="E34" s="299">
        <v>15</v>
      </c>
      <c r="F34" s="299">
        <v>16</v>
      </c>
      <c r="G34" s="455">
        <v>17</v>
      </c>
      <c r="H34" s="457">
        <v>18</v>
      </c>
      <c r="J34" s="454">
        <v>9</v>
      </c>
      <c r="K34" s="301">
        <v>10</v>
      </c>
      <c r="L34" s="299">
        <v>11</v>
      </c>
      <c r="M34" s="299">
        <v>12</v>
      </c>
      <c r="N34" s="299">
        <v>13</v>
      </c>
      <c r="O34" s="455">
        <v>14</v>
      </c>
      <c r="P34" s="457">
        <v>15</v>
      </c>
      <c r="R34" s="454">
        <v>14</v>
      </c>
      <c r="S34" s="301">
        <v>15</v>
      </c>
      <c r="T34" s="299">
        <v>16</v>
      </c>
      <c r="U34" s="299">
        <v>17</v>
      </c>
      <c r="V34" s="299">
        <v>18</v>
      </c>
      <c r="W34" s="455">
        <v>19</v>
      </c>
      <c r="X34" s="457">
        <v>20</v>
      </c>
    </row>
    <row r="35" spans="2:25" ht="15.75" thickBot="1">
      <c r="B35" s="357">
        <v>19</v>
      </c>
      <c r="C35" s="299">
        <v>20</v>
      </c>
      <c r="D35" s="299">
        <v>21</v>
      </c>
      <c r="E35" s="299">
        <v>22</v>
      </c>
      <c r="F35" s="299">
        <v>23</v>
      </c>
      <c r="G35" s="455">
        <v>24</v>
      </c>
      <c r="H35" s="457">
        <v>25</v>
      </c>
      <c r="J35" s="454">
        <v>16</v>
      </c>
      <c r="K35" s="304">
        <v>17</v>
      </c>
      <c r="L35" s="299">
        <v>18</v>
      </c>
      <c r="M35" s="362">
        <v>19</v>
      </c>
      <c r="N35" s="299">
        <v>20</v>
      </c>
      <c r="O35" s="455">
        <v>21</v>
      </c>
      <c r="P35" s="457">
        <v>22</v>
      </c>
      <c r="R35" s="454">
        <v>21</v>
      </c>
      <c r="S35" s="301">
        <v>22</v>
      </c>
      <c r="T35" s="299">
        <v>23</v>
      </c>
      <c r="U35" s="360">
        <v>24</v>
      </c>
      <c r="V35" s="360">
        <v>25</v>
      </c>
      <c r="W35" s="360">
        <v>26</v>
      </c>
      <c r="X35" s="360">
        <v>27</v>
      </c>
    </row>
    <row r="36" spans="2:25" ht="15.75" thickBot="1">
      <c r="B36" s="357">
        <v>26</v>
      </c>
      <c r="C36" s="299">
        <v>27</v>
      </c>
      <c r="D36" s="299">
        <v>28</v>
      </c>
      <c r="E36" s="299">
        <v>29</v>
      </c>
      <c r="F36" s="299">
        <v>30</v>
      </c>
      <c r="G36" s="455">
        <v>31</v>
      </c>
      <c r="H36" s="294"/>
      <c r="I36" s="294"/>
      <c r="J36" s="454">
        <v>23</v>
      </c>
      <c r="K36" s="304">
        <v>24</v>
      </c>
      <c r="L36" s="305">
        <v>25</v>
      </c>
      <c r="M36" s="305">
        <v>26</v>
      </c>
      <c r="N36" s="305">
        <v>27</v>
      </c>
      <c r="O36" s="456">
        <v>28</v>
      </c>
      <c r="P36" s="460">
        <v>29</v>
      </c>
      <c r="R36" s="361">
        <v>28</v>
      </c>
      <c r="S36" s="478">
        <v>29</v>
      </c>
      <c r="T36" s="364">
        <v>30</v>
      </c>
      <c r="U36" s="364">
        <v>31</v>
      </c>
      <c r="V36" s="305"/>
      <c r="W36" s="305"/>
      <c r="X36" s="305"/>
      <c r="Y36" s="305"/>
    </row>
    <row r="37" spans="2:25">
      <c r="B37" s="294"/>
      <c r="C37" s="294"/>
      <c r="D37" s="310"/>
      <c r="E37" s="294"/>
      <c r="F37" s="294"/>
      <c r="G37" s="294"/>
      <c r="H37" s="294"/>
      <c r="I37" s="294"/>
      <c r="J37" s="454">
        <v>30</v>
      </c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5"/>
    </row>
    <row r="38" spans="2:25" ht="15.75" thickBot="1">
      <c r="B38" s="311"/>
      <c r="C38" s="311"/>
      <c r="D38" s="312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3"/>
    </row>
    <row r="41" spans="2:25">
      <c r="D41" s="611" t="s">
        <v>72</v>
      </c>
      <c r="E41" s="611"/>
      <c r="F41" s="611"/>
      <c r="G41" s="611"/>
      <c r="H41" s="495"/>
    </row>
    <row r="42" spans="2:25">
      <c r="D42" s="611" t="s">
        <v>73</v>
      </c>
      <c r="E42" s="611"/>
      <c r="F42" s="611"/>
      <c r="G42" s="611"/>
      <c r="H42" s="496"/>
    </row>
    <row r="43" spans="2:25">
      <c r="D43" s="611" t="s">
        <v>74</v>
      </c>
      <c r="E43" s="611"/>
      <c r="F43" s="611"/>
      <c r="G43" s="611"/>
      <c r="H43" s="497"/>
    </row>
    <row r="44" spans="2:25">
      <c r="D44" s="611" t="s">
        <v>75</v>
      </c>
      <c r="E44" s="611"/>
      <c r="F44" s="611"/>
      <c r="G44" s="611"/>
      <c r="H44" s="498"/>
    </row>
    <row r="45" spans="2:25">
      <c r="D45" s="611" t="s">
        <v>76</v>
      </c>
      <c r="E45" s="611"/>
      <c r="F45" s="611"/>
      <c r="G45" s="611"/>
      <c r="H45" s="499"/>
    </row>
    <row r="46" spans="2:25">
      <c r="D46" s="611" t="s">
        <v>77</v>
      </c>
      <c r="E46" s="611"/>
      <c r="F46" s="611"/>
      <c r="G46" s="611"/>
      <c r="H46" s="500"/>
    </row>
  </sheetData>
  <mergeCells count="19">
    <mergeCell ref="B2:Y2"/>
    <mergeCell ref="B3:H3"/>
    <mergeCell ref="J3:P3"/>
    <mergeCell ref="R3:X3"/>
    <mergeCell ref="B12:H12"/>
    <mergeCell ref="J12:P12"/>
    <mergeCell ref="R12:X12"/>
    <mergeCell ref="B30:H30"/>
    <mergeCell ref="J30:P30"/>
    <mergeCell ref="R30:X30"/>
    <mergeCell ref="B21:H21"/>
    <mergeCell ref="J21:P21"/>
    <mergeCell ref="R21:X21"/>
    <mergeCell ref="D46:G46"/>
    <mergeCell ref="D41:G41"/>
    <mergeCell ref="D42:G42"/>
    <mergeCell ref="D43:G43"/>
    <mergeCell ref="D44:G44"/>
    <mergeCell ref="D45:G45"/>
  </mergeCells>
  <phoneticPr fontId="7" type="noConversion"/>
  <pageMargins left="0.7" right="0.7" top="0.75" bottom="0.75" header="0.3" footer="0.3"/>
  <pageSetup paperSize="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97"/>
  <sheetViews>
    <sheetView tabSelected="1" workbookViewId="0">
      <selection activeCell="N7" sqref="N7"/>
    </sheetView>
  </sheetViews>
  <sheetFormatPr baseColWidth="10" defaultRowHeight="15"/>
  <cols>
    <col min="3" max="3" width="15.42578125" bestFit="1" customWidth="1"/>
  </cols>
  <sheetData>
    <row r="2" spans="3:13" ht="15.75" thickBot="1"/>
    <row r="3" spans="3:13">
      <c r="C3" s="505"/>
      <c r="D3" s="506"/>
      <c r="E3" s="625" t="s">
        <v>80</v>
      </c>
      <c r="F3" s="626"/>
      <c r="G3" s="626"/>
      <c r="H3" s="626"/>
      <c r="I3" s="626"/>
      <c r="J3" s="626"/>
      <c r="K3" s="626"/>
      <c r="L3" s="626"/>
      <c r="M3" s="627"/>
    </row>
    <row r="4" spans="3:13">
      <c r="C4" s="507"/>
      <c r="D4" s="294"/>
      <c r="E4" s="628"/>
      <c r="F4" s="629"/>
      <c r="G4" s="629"/>
      <c r="H4" s="629"/>
      <c r="I4" s="629"/>
      <c r="J4" s="629"/>
      <c r="K4" s="629"/>
      <c r="L4" s="629"/>
      <c r="M4" s="630"/>
    </row>
    <row r="5" spans="3:13">
      <c r="C5" s="507"/>
      <c r="D5" s="294"/>
      <c r="E5" s="621" t="s">
        <v>81</v>
      </c>
      <c r="F5" s="622"/>
      <c r="G5" s="622"/>
      <c r="H5" s="623"/>
      <c r="I5" s="294"/>
      <c r="J5" s="621" t="s">
        <v>82</v>
      </c>
      <c r="K5" s="622"/>
      <c r="L5" s="622"/>
      <c r="M5" s="624"/>
    </row>
    <row r="6" spans="3:13">
      <c r="C6" s="507"/>
      <c r="D6" s="294"/>
      <c r="E6" s="520" t="s">
        <v>83</v>
      </c>
      <c r="F6" s="520" t="s">
        <v>84</v>
      </c>
      <c r="G6" s="520" t="s">
        <v>85</v>
      </c>
      <c r="H6" s="520" t="s">
        <v>86</v>
      </c>
      <c r="I6" s="294"/>
      <c r="J6" s="520" t="s">
        <v>83</v>
      </c>
      <c r="K6" s="520" t="s">
        <v>84</v>
      </c>
      <c r="L6" s="520" t="s">
        <v>85</v>
      </c>
      <c r="M6" s="523" t="s">
        <v>86</v>
      </c>
    </row>
    <row r="7" spans="3:13">
      <c r="C7" s="508">
        <v>42309</v>
      </c>
      <c r="D7" s="294"/>
      <c r="E7" s="521">
        <v>69984.02</v>
      </c>
      <c r="F7" s="521">
        <v>3280.5200000000004</v>
      </c>
      <c r="G7" s="521">
        <v>9944.1200000000008</v>
      </c>
      <c r="H7" s="521">
        <v>16783.22</v>
      </c>
      <c r="I7" s="511"/>
      <c r="J7" s="521">
        <v>14696.644200000001</v>
      </c>
      <c r="K7" s="521">
        <v>688.90920000000006</v>
      </c>
      <c r="L7" s="521">
        <v>2088.2652000000003</v>
      </c>
      <c r="M7" s="514">
        <v>3524.4762000000001</v>
      </c>
    </row>
    <row r="8" spans="3:13">
      <c r="C8" s="508">
        <v>42339</v>
      </c>
      <c r="D8" s="294"/>
      <c r="E8" s="521">
        <v>57534.32</v>
      </c>
      <c r="F8" s="521">
        <v>2508.3200000000002</v>
      </c>
      <c r="G8" s="521">
        <v>8307.92</v>
      </c>
      <c r="H8" s="521">
        <v>14334.320000000002</v>
      </c>
      <c r="I8" s="511"/>
      <c r="J8" s="521">
        <v>12082.207199999999</v>
      </c>
      <c r="K8" s="521">
        <v>526.74720000000002</v>
      </c>
      <c r="L8" s="521">
        <v>1744.6632</v>
      </c>
      <c r="M8" s="514">
        <v>3010.2072000000003</v>
      </c>
    </row>
    <row r="9" spans="3:13">
      <c r="C9" s="507"/>
      <c r="D9" s="294"/>
      <c r="E9" s="520"/>
      <c r="F9" s="520"/>
      <c r="G9" s="520"/>
      <c r="H9" s="520"/>
      <c r="I9" s="294"/>
      <c r="J9" s="520"/>
      <c r="K9" s="520"/>
      <c r="L9" s="520"/>
      <c r="M9" s="523"/>
    </row>
    <row r="10" spans="3:13">
      <c r="C10" s="508" t="s">
        <v>80</v>
      </c>
      <c r="D10" s="525">
        <v>182676.76</v>
      </c>
      <c r="E10" s="521">
        <v>127518.34</v>
      </c>
      <c r="F10" s="521">
        <v>5788.84</v>
      </c>
      <c r="G10" s="521">
        <v>18252.04</v>
      </c>
      <c r="H10" s="521">
        <v>31117.54</v>
      </c>
      <c r="I10" s="525">
        <v>38362.119599999998</v>
      </c>
      <c r="J10" s="521">
        <v>26778.8514</v>
      </c>
      <c r="K10" s="521">
        <v>1215.6564000000001</v>
      </c>
      <c r="L10" s="521">
        <v>3832.9284000000002</v>
      </c>
      <c r="M10" s="514">
        <v>6534.6833999999999</v>
      </c>
    </row>
    <row r="11" spans="3:13">
      <c r="C11" s="507"/>
      <c r="D11" s="510"/>
      <c r="E11" s="511"/>
      <c r="F11" s="511"/>
      <c r="G11" s="511"/>
      <c r="H11" s="511"/>
      <c r="I11" s="511"/>
      <c r="J11" s="511"/>
      <c r="K11" s="511"/>
      <c r="L11" s="511"/>
      <c r="M11" s="517"/>
    </row>
    <row r="12" spans="3:13">
      <c r="C12" s="507"/>
      <c r="D12" s="510"/>
      <c r="E12" s="511"/>
      <c r="F12" s="511"/>
      <c r="G12" s="511"/>
      <c r="H12" s="511"/>
      <c r="I12" s="511"/>
      <c r="J12" s="511"/>
      <c r="K12" s="511"/>
      <c r="L12" s="511"/>
      <c r="M12" s="517"/>
    </row>
    <row r="13" spans="3:13">
      <c r="C13" s="507"/>
      <c r="D13" s="510"/>
      <c r="E13" s="631" t="s">
        <v>82</v>
      </c>
      <c r="F13" s="632"/>
      <c r="G13" s="632"/>
      <c r="H13" s="633"/>
      <c r="I13" s="511"/>
      <c r="J13" s="511"/>
      <c r="K13" s="511"/>
      <c r="L13" s="511"/>
      <c r="M13" s="517"/>
    </row>
    <row r="14" spans="3:13">
      <c r="C14" s="507"/>
      <c r="D14" s="294"/>
      <c r="E14" s="522" t="s">
        <v>83</v>
      </c>
      <c r="F14" s="522" t="s">
        <v>84</v>
      </c>
      <c r="G14" s="522" t="s">
        <v>85</v>
      </c>
      <c r="H14" s="522" t="s">
        <v>86</v>
      </c>
      <c r="I14" s="511"/>
      <c r="J14" s="511"/>
      <c r="K14" s="511"/>
      <c r="L14" s="511"/>
      <c r="M14" s="517"/>
    </row>
    <row r="15" spans="3:13">
      <c r="C15" s="508">
        <v>42309</v>
      </c>
      <c r="D15" s="294"/>
      <c r="E15" s="521">
        <v>84680.664199999999</v>
      </c>
      <c r="F15" s="521">
        <v>3969.4292000000005</v>
      </c>
      <c r="G15" s="521">
        <v>12032.385200000001</v>
      </c>
      <c r="H15" s="521">
        <v>20307.696200000002</v>
      </c>
      <c r="I15" s="511"/>
      <c r="J15" s="511"/>
      <c r="K15" s="511"/>
      <c r="L15" s="511"/>
      <c r="M15" s="517"/>
    </row>
    <row r="16" spans="3:13">
      <c r="C16" s="508">
        <v>42339</v>
      </c>
      <c r="D16" s="294"/>
      <c r="E16" s="521">
        <v>69616.527199999997</v>
      </c>
      <c r="F16" s="521">
        <v>3035.0672000000004</v>
      </c>
      <c r="G16" s="521">
        <v>10052.583200000001</v>
      </c>
      <c r="H16" s="521">
        <v>17344.5272</v>
      </c>
      <c r="I16" s="511"/>
      <c r="J16" s="511"/>
      <c r="K16" s="511"/>
      <c r="L16" s="511"/>
      <c r="M16" s="517"/>
    </row>
    <row r="17" spans="3:13">
      <c r="C17" s="507"/>
      <c r="D17" s="294"/>
      <c r="E17" s="520"/>
      <c r="F17" s="520"/>
      <c r="G17" s="520"/>
      <c r="H17" s="520"/>
      <c r="I17" s="511"/>
      <c r="J17" s="511"/>
      <c r="K17" s="511"/>
      <c r="L17" s="511"/>
      <c r="M17" s="517"/>
    </row>
    <row r="18" spans="3:13" ht="15.75" thickBot="1">
      <c r="C18" s="509" t="s">
        <v>80</v>
      </c>
      <c r="D18" s="526">
        <v>221038.87960000004</v>
      </c>
      <c r="E18" s="524">
        <v>154297.19140000001</v>
      </c>
      <c r="F18" s="524">
        <v>7004.4964000000009</v>
      </c>
      <c r="G18" s="524">
        <v>22084.968400000002</v>
      </c>
      <c r="H18" s="524">
        <v>37652.223400000003</v>
      </c>
      <c r="I18" s="518"/>
      <c r="J18" s="518"/>
      <c r="K18" s="518"/>
      <c r="L18" s="518"/>
      <c r="M18" s="519"/>
    </row>
    <row r="19" spans="3:13" ht="15.75" thickBot="1">
      <c r="C19" s="46"/>
      <c r="D19" s="46"/>
      <c r="E19" s="46"/>
      <c r="F19" s="46"/>
      <c r="G19" s="46"/>
      <c r="H19" s="46"/>
    </row>
    <row r="20" spans="3:13">
      <c r="C20" s="505"/>
      <c r="D20" s="516"/>
      <c r="E20" s="634" t="s">
        <v>87</v>
      </c>
      <c r="F20" s="635"/>
      <c r="G20" s="635"/>
      <c r="H20" s="635"/>
      <c r="I20" s="635"/>
      <c r="J20" s="635"/>
      <c r="K20" s="635"/>
      <c r="L20" s="635"/>
      <c r="M20" s="636"/>
    </row>
    <row r="21" spans="3:13">
      <c r="C21" s="507"/>
      <c r="D21" s="294"/>
      <c r="E21" s="637"/>
      <c r="F21" s="638"/>
      <c r="G21" s="638"/>
      <c r="H21" s="638"/>
      <c r="I21" s="638"/>
      <c r="J21" s="638"/>
      <c r="K21" s="638"/>
      <c r="L21" s="638"/>
      <c r="M21" s="639"/>
    </row>
    <row r="22" spans="3:13">
      <c r="C22" s="507"/>
      <c r="D22" s="294"/>
      <c r="E22" s="621" t="s">
        <v>81</v>
      </c>
      <c r="F22" s="622"/>
      <c r="G22" s="622"/>
      <c r="H22" s="623"/>
      <c r="I22" s="294"/>
      <c r="J22" s="621" t="s">
        <v>82</v>
      </c>
      <c r="K22" s="622"/>
      <c r="L22" s="622"/>
      <c r="M22" s="624"/>
    </row>
    <row r="23" spans="3:13">
      <c r="C23" s="507"/>
      <c r="D23" s="294"/>
      <c r="E23" s="520" t="s">
        <v>83</v>
      </c>
      <c r="F23" s="520" t="s">
        <v>84</v>
      </c>
      <c r="G23" s="520" t="s">
        <v>85</v>
      </c>
      <c r="H23" s="520" t="s">
        <v>86</v>
      </c>
      <c r="I23" s="294"/>
      <c r="J23" s="520" t="s">
        <v>83</v>
      </c>
      <c r="K23" s="520" t="s">
        <v>84</v>
      </c>
      <c r="L23" s="520" t="s">
        <v>85</v>
      </c>
      <c r="M23" s="523" t="s">
        <v>86</v>
      </c>
    </row>
    <row r="24" spans="3:13">
      <c r="C24" s="508">
        <v>42370</v>
      </c>
      <c r="D24" s="294"/>
      <c r="E24" s="521">
        <v>59788.82</v>
      </c>
      <c r="F24" s="521">
        <v>2697.32</v>
      </c>
      <c r="G24" s="521">
        <v>8486.1200000000008</v>
      </c>
      <c r="H24" s="521">
        <v>14472.02</v>
      </c>
      <c r="I24" s="511"/>
      <c r="J24" s="521">
        <v>12555.652199999999</v>
      </c>
      <c r="K24" s="521">
        <v>566.43719999999996</v>
      </c>
      <c r="L24" s="521">
        <v>1782.0852000000002</v>
      </c>
      <c r="M24" s="514">
        <v>3039.1242000000002</v>
      </c>
    </row>
    <row r="25" spans="3:13">
      <c r="C25" s="508">
        <v>42401</v>
      </c>
      <c r="D25" s="294"/>
      <c r="E25" s="521">
        <v>69984.02</v>
      </c>
      <c r="F25" s="521">
        <v>3280.5200000000004</v>
      </c>
      <c r="G25" s="521">
        <v>9944.1200000000008</v>
      </c>
      <c r="H25" s="521">
        <v>16783.22</v>
      </c>
      <c r="I25" s="511"/>
      <c r="J25" s="521">
        <v>14696.644200000001</v>
      </c>
      <c r="K25" s="521">
        <v>688.90920000000006</v>
      </c>
      <c r="L25" s="521">
        <v>2088.2652000000003</v>
      </c>
      <c r="M25" s="514">
        <v>3524.4762000000001</v>
      </c>
    </row>
    <row r="26" spans="3:13">
      <c r="C26" s="508">
        <v>42430</v>
      </c>
      <c r="D26" s="294"/>
      <c r="E26" s="521">
        <v>63220.520000000004</v>
      </c>
      <c r="F26" s="521">
        <v>2756.7200000000003</v>
      </c>
      <c r="G26" s="521">
        <v>8858.7200000000012</v>
      </c>
      <c r="H26" s="521">
        <v>15300.920000000002</v>
      </c>
      <c r="I26" s="511"/>
      <c r="J26" s="521">
        <v>13276.3092</v>
      </c>
      <c r="K26" s="521">
        <v>578.91120000000001</v>
      </c>
      <c r="L26" s="521">
        <v>1860.3312000000001</v>
      </c>
      <c r="M26" s="514">
        <v>3213.1932000000002</v>
      </c>
    </row>
    <row r="27" spans="3:13">
      <c r="C27" s="508">
        <v>42461</v>
      </c>
      <c r="D27" s="294"/>
      <c r="E27" s="521">
        <v>63747.020000000004</v>
      </c>
      <c r="F27" s="521">
        <v>3323.7200000000003</v>
      </c>
      <c r="G27" s="521">
        <v>10122.320000000002</v>
      </c>
      <c r="H27" s="521">
        <v>16326.920000000002</v>
      </c>
      <c r="I27" s="511"/>
      <c r="J27" s="521">
        <v>13386.8742</v>
      </c>
      <c r="K27" s="521">
        <v>697.98120000000006</v>
      </c>
      <c r="L27" s="521">
        <v>2125.6872000000003</v>
      </c>
      <c r="M27" s="514">
        <v>3428.6532000000002</v>
      </c>
    </row>
    <row r="28" spans="3:13">
      <c r="C28" s="508">
        <v>42491</v>
      </c>
      <c r="D28" s="294"/>
      <c r="E28" s="521">
        <v>69984.02</v>
      </c>
      <c r="F28" s="521">
        <v>3426.32</v>
      </c>
      <c r="G28" s="521">
        <v>10381.52</v>
      </c>
      <c r="H28" s="521">
        <v>17525.72</v>
      </c>
      <c r="I28" s="511"/>
      <c r="J28" s="521">
        <v>14696.644200000001</v>
      </c>
      <c r="K28" s="521">
        <v>719.52719999999999</v>
      </c>
      <c r="L28" s="521">
        <v>2180.1192000000001</v>
      </c>
      <c r="M28" s="514">
        <v>3680.4012000000002</v>
      </c>
    </row>
    <row r="29" spans="3:13">
      <c r="C29" s="508">
        <v>42522</v>
      </c>
      <c r="D29" s="294"/>
      <c r="E29" s="521">
        <v>73102.52</v>
      </c>
      <c r="F29" s="521">
        <v>3426.32</v>
      </c>
      <c r="G29" s="521">
        <v>10381.52</v>
      </c>
      <c r="H29" s="521">
        <v>16783.22</v>
      </c>
      <c r="I29" s="511"/>
      <c r="J29" s="521">
        <v>15351.529200000001</v>
      </c>
      <c r="K29" s="521">
        <v>719.52719999999999</v>
      </c>
      <c r="L29" s="521">
        <v>2180.1192000000001</v>
      </c>
      <c r="M29" s="514">
        <v>3524.4762000000001</v>
      </c>
    </row>
    <row r="30" spans="3:13">
      <c r="C30" s="508">
        <v>42552</v>
      </c>
      <c r="D30" s="294"/>
      <c r="E30" s="521">
        <v>70362.02</v>
      </c>
      <c r="F30" s="521">
        <v>3323.7200000000003</v>
      </c>
      <c r="G30" s="521">
        <v>9684.92</v>
      </c>
      <c r="H30" s="521">
        <v>17069.419999999998</v>
      </c>
      <c r="I30" s="511"/>
      <c r="J30" s="521">
        <v>14776.0242</v>
      </c>
      <c r="K30" s="521">
        <v>697.98120000000006</v>
      </c>
      <c r="L30" s="521">
        <v>2033.8332</v>
      </c>
      <c r="M30" s="514">
        <v>3584.5781999999995</v>
      </c>
    </row>
    <row r="31" spans="3:13">
      <c r="C31" s="508">
        <v>42583</v>
      </c>
      <c r="D31" s="294"/>
      <c r="E31" s="521">
        <v>14895.920000000002</v>
      </c>
      <c r="F31" s="521">
        <v>0</v>
      </c>
      <c r="G31" s="521">
        <v>3253.5200000000004</v>
      </c>
      <c r="H31" s="521">
        <v>6839.1200000000008</v>
      </c>
      <c r="I31" s="511"/>
      <c r="J31" s="521">
        <v>3128.1432000000004</v>
      </c>
      <c r="K31" s="521">
        <v>0</v>
      </c>
      <c r="L31" s="521">
        <v>683.2392000000001</v>
      </c>
      <c r="M31" s="514">
        <v>1436.2152000000001</v>
      </c>
    </row>
    <row r="32" spans="3:13">
      <c r="C32" s="508">
        <v>42614</v>
      </c>
      <c r="D32" s="294"/>
      <c r="E32" s="521">
        <v>72346.52</v>
      </c>
      <c r="F32" s="521">
        <v>3134.7200000000003</v>
      </c>
      <c r="G32" s="521">
        <v>9069.3200000000015</v>
      </c>
      <c r="H32" s="521">
        <v>16040.720000000001</v>
      </c>
      <c r="I32" s="511"/>
      <c r="J32" s="521">
        <v>15192.769200000001</v>
      </c>
      <c r="K32" s="521">
        <v>658.2912</v>
      </c>
      <c r="L32" s="521">
        <v>1904.5572000000002</v>
      </c>
      <c r="M32" s="514">
        <v>3368.5512000000003</v>
      </c>
    </row>
    <row r="33" spans="3:13">
      <c r="C33" s="508">
        <v>42644</v>
      </c>
      <c r="D33" s="294"/>
      <c r="E33" s="521">
        <v>67977.919999999998</v>
      </c>
      <c r="F33" s="521">
        <v>3177.92</v>
      </c>
      <c r="G33" s="521">
        <v>9684.92</v>
      </c>
      <c r="H33" s="521">
        <v>16326.920000000002</v>
      </c>
      <c r="I33" s="511"/>
      <c r="J33" s="521">
        <v>14275.3632</v>
      </c>
      <c r="K33" s="521">
        <v>667.36320000000001</v>
      </c>
      <c r="L33" s="521">
        <v>2033.8332</v>
      </c>
      <c r="M33" s="514">
        <v>3428.6532000000002</v>
      </c>
    </row>
    <row r="34" spans="3:13">
      <c r="C34" s="508">
        <v>42675</v>
      </c>
      <c r="D34" s="294"/>
      <c r="E34" s="521">
        <v>69984.02</v>
      </c>
      <c r="F34" s="521">
        <v>3280.5200000000004</v>
      </c>
      <c r="G34" s="521">
        <v>9944.1200000000008</v>
      </c>
      <c r="H34" s="521">
        <v>16783.22</v>
      </c>
      <c r="I34" s="511"/>
      <c r="J34" s="521">
        <v>14696.644200000001</v>
      </c>
      <c r="K34" s="521">
        <v>688.90920000000006</v>
      </c>
      <c r="L34" s="521">
        <v>2088.2652000000003</v>
      </c>
      <c r="M34" s="514">
        <v>3524.4762000000001</v>
      </c>
    </row>
    <row r="35" spans="3:13">
      <c r="C35" s="508">
        <v>42705</v>
      </c>
      <c r="D35" s="294"/>
      <c r="E35" s="521">
        <v>55101.62</v>
      </c>
      <c r="F35" s="521">
        <v>2362.5200000000004</v>
      </c>
      <c r="G35" s="521">
        <v>7870.52</v>
      </c>
      <c r="H35" s="521">
        <v>13591.820000000002</v>
      </c>
      <c r="I35" s="511"/>
      <c r="J35" s="521">
        <v>11571.340200000001</v>
      </c>
      <c r="K35" s="521">
        <v>496.12920000000008</v>
      </c>
      <c r="L35" s="521">
        <v>1652.8091999999999</v>
      </c>
      <c r="M35" s="514">
        <v>2854.2822000000001</v>
      </c>
    </row>
    <row r="36" spans="3:13">
      <c r="C36" s="507"/>
      <c r="D36" s="294"/>
      <c r="E36" s="294"/>
      <c r="F36" s="294"/>
      <c r="G36" s="294"/>
      <c r="H36" s="294"/>
      <c r="I36" s="294"/>
      <c r="J36" s="294"/>
      <c r="K36" s="294"/>
      <c r="L36" s="294"/>
      <c r="M36" s="295"/>
    </row>
    <row r="37" spans="3:13">
      <c r="C37" s="508" t="s">
        <v>87</v>
      </c>
      <c r="D37" s="525">
        <v>1076210.1400000001</v>
      </c>
      <c r="E37" s="527">
        <v>750494.94000000006</v>
      </c>
      <c r="F37" s="528">
        <v>34190.320000000007</v>
      </c>
      <c r="G37" s="528">
        <v>107681.64000000001</v>
      </c>
      <c r="H37" s="529">
        <v>183843.24000000002</v>
      </c>
      <c r="I37" s="525">
        <v>226004.12940000006</v>
      </c>
      <c r="J37" s="527">
        <v>157603.93740000002</v>
      </c>
      <c r="K37" s="528">
        <v>7179.9672</v>
      </c>
      <c r="L37" s="528">
        <v>22613.144400000005</v>
      </c>
      <c r="M37" s="530">
        <v>38607.080400000006</v>
      </c>
    </row>
    <row r="38" spans="3:13">
      <c r="C38" s="507"/>
      <c r="D38" s="510"/>
      <c r="E38" s="511"/>
      <c r="F38" s="511"/>
      <c r="G38" s="511"/>
      <c r="H38" s="511"/>
      <c r="I38" s="511"/>
      <c r="J38" s="511"/>
      <c r="K38" s="511"/>
      <c r="L38" s="511"/>
      <c r="M38" s="517"/>
    </row>
    <row r="39" spans="3:13">
      <c r="C39" s="507"/>
      <c r="D39" s="510"/>
      <c r="E39" s="511"/>
      <c r="F39" s="511"/>
      <c r="G39" s="511"/>
      <c r="H39" s="511"/>
      <c r="I39" s="511"/>
      <c r="J39" s="511"/>
      <c r="K39" s="511"/>
      <c r="L39" s="511"/>
      <c r="M39" s="517"/>
    </row>
    <row r="40" spans="3:13">
      <c r="C40" s="507"/>
      <c r="D40" s="510"/>
      <c r="E40" s="640" t="s">
        <v>82</v>
      </c>
      <c r="F40" s="640"/>
      <c r="G40" s="640"/>
      <c r="H40" s="640"/>
      <c r="I40" s="511"/>
      <c r="J40" s="511"/>
      <c r="K40" s="511"/>
      <c r="L40" s="511"/>
      <c r="M40" s="517"/>
    </row>
    <row r="41" spans="3:13">
      <c r="C41" s="507"/>
      <c r="D41" s="294"/>
      <c r="E41" s="522" t="s">
        <v>83</v>
      </c>
      <c r="F41" s="522" t="s">
        <v>84</v>
      </c>
      <c r="G41" s="522" t="s">
        <v>85</v>
      </c>
      <c r="H41" s="522" t="s">
        <v>86</v>
      </c>
      <c r="I41" s="511"/>
      <c r="J41" s="511"/>
      <c r="K41" s="511"/>
      <c r="L41" s="511"/>
      <c r="M41" s="517"/>
    </row>
    <row r="42" spans="3:13">
      <c r="C42" s="508">
        <v>42370</v>
      </c>
      <c r="D42" s="294"/>
      <c r="E42" s="521">
        <v>72344.472200000004</v>
      </c>
      <c r="F42" s="521">
        <v>3263.7572</v>
      </c>
      <c r="G42" s="521">
        <v>10268.2052</v>
      </c>
      <c r="H42" s="521">
        <v>17511.144200000002</v>
      </c>
      <c r="I42" s="511"/>
      <c r="J42" s="511"/>
      <c r="K42" s="511"/>
      <c r="L42" s="511"/>
      <c r="M42" s="517"/>
    </row>
    <row r="43" spans="3:13">
      <c r="C43" s="508">
        <v>42401</v>
      </c>
      <c r="D43" s="294"/>
      <c r="E43" s="521">
        <v>84680.664199999999</v>
      </c>
      <c r="F43" s="521">
        <v>3969.4292000000005</v>
      </c>
      <c r="G43" s="521">
        <v>12032.385200000001</v>
      </c>
      <c r="H43" s="521">
        <v>20307.696200000002</v>
      </c>
      <c r="I43" s="511"/>
      <c r="J43" s="511"/>
      <c r="K43" s="511"/>
      <c r="L43" s="511"/>
      <c r="M43" s="517"/>
    </row>
    <row r="44" spans="3:13">
      <c r="C44" s="508">
        <v>42430</v>
      </c>
      <c r="D44" s="294"/>
      <c r="E44" s="521">
        <v>76496.829200000007</v>
      </c>
      <c r="F44" s="521">
        <v>3335.6312000000003</v>
      </c>
      <c r="G44" s="521">
        <v>10719.051200000002</v>
      </c>
      <c r="H44" s="521">
        <v>18514.113200000003</v>
      </c>
      <c r="I44" s="511"/>
      <c r="J44" s="511"/>
      <c r="K44" s="511"/>
      <c r="L44" s="511"/>
      <c r="M44" s="517"/>
    </row>
    <row r="45" spans="3:13">
      <c r="C45" s="508">
        <v>42461</v>
      </c>
      <c r="D45" s="294"/>
      <c r="E45" s="521">
        <v>77133.89420000001</v>
      </c>
      <c r="F45" s="521">
        <v>4021.7012000000004</v>
      </c>
      <c r="G45" s="521">
        <v>12248.007200000002</v>
      </c>
      <c r="H45" s="521">
        <v>19755.573200000003</v>
      </c>
      <c r="I45" s="511"/>
      <c r="J45" s="511"/>
      <c r="K45" s="511"/>
      <c r="L45" s="511"/>
      <c r="M45" s="517"/>
    </row>
    <row r="46" spans="3:13">
      <c r="C46" s="508">
        <v>42491</v>
      </c>
      <c r="D46" s="294"/>
      <c r="E46" s="521">
        <v>84680.664199999999</v>
      </c>
      <c r="F46" s="521">
        <v>4145.8472000000002</v>
      </c>
      <c r="G46" s="521">
        <v>12561.639200000001</v>
      </c>
      <c r="H46" s="521">
        <v>21206.121200000001</v>
      </c>
      <c r="I46" s="511"/>
      <c r="J46" s="511"/>
      <c r="K46" s="511"/>
      <c r="L46" s="511"/>
      <c r="M46" s="517"/>
    </row>
    <row r="47" spans="3:13">
      <c r="C47" s="508">
        <v>42522</v>
      </c>
      <c r="D47" s="294"/>
      <c r="E47" s="521">
        <v>88454.049200000009</v>
      </c>
      <c r="F47" s="521">
        <v>4145.8472000000002</v>
      </c>
      <c r="G47" s="521">
        <v>12561.639200000001</v>
      </c>
      <c r="H47" s="521">
        <v>20307.696200000002</v>
      </c>
      <c r="I47" s="511"/>
      <c r="J47" s="511"/>
      <c r="K47" s="511"/>
      <c r="L47" s="511"/>
      <c r="M47" s="517"/>
    </row>
    <row r="48" spans="3:13">
      <c r="C48" s="508">
        <v>42552</v>
      </c>
      <c r="D48" s="294"/>
      <c r="E48" s="521">
        <v>85138.044200000004</v>
      </c>
      <c r="F48" s="521">
        <v>4021.7012000000004</v>
      </c>
      <c r="G48" s="521">
        <v>11718.753199999999</v>
      </c>
      <c r="H48" s="521">
        <v>20653.998199999998</v>
      </c>
      <c r="I48" s="511"/>
      <c r="J48" s="511"/>
      <c r="K48" s="511"/>
      <c r="L48" s="511"/>
      <c r="M48" s="517"/>
    </row>
    <row r="49" spans="3:13">
      <c r="C49" s="508">
        <v>42583</v>
      </c>
      <c r="D49" s="294"/>
      <c r="E49" s="521">
        <v>18024.063200000004</v>
      </c>
      <c r="F49" s="521">
        <v>0</v>
      </c>
      <c r="G49" s="521">
        <v>3936.7592000000004</v>
      </c>
      <c r="H49" s="521">
        <v>8275.3352000000014</v>
      </c>
      <c r="I49" s="511"/>
      <c r="J49" s="511"/>
      <c r="K49" s="511"/>
      <c r="L49" s="511"/>
      <c r="M49" s="517"/>
    </row>
    <row r="50" spans="3:13">
      <c r="C50" s="508">
        <v>42614</v>
      </c>
      <c r="D50" s="294"/>
      <c r="E50" s="521">
        <v>87539.289199999999</v>
      </c>
      <c r="F50" s="521">
        <v>3793.0112000000004</v>
      </c>
      <c r="G50" s="521">
        <v>10973.877200000003</v>
      </c>
      <c r="H50" s="521">
        <v>19409.271200000003</v>
      </c>
      <c r="I50" s="511"/>
      <c r="J50" s="511"/>
      <c r="K50" s="511"/>
      <c r="L50" s="511"/>
      <c r="M50" s="517"/>
    </row>
    <row r="51" spans="3:13">
      <c r="C51" s="508">
        <v>42644</v>
      </c>
      <c r="D51" s="294"/>
      <c r="E51" s="521">
        <v>82253.283200000005</v>
      </c>
      <c r="F51" s="521">
        <v>3845.2831999999999</v>
      </c>
      <c r="G51" s="521">
        <v>11718.753199999999</v>
      </c>
      <c r="H51" s="521">
        <v>19755.573200000003</v>
      </c>
      <c r="I51" s="511"/>
      <c r="J51" s="511"/>
      <c r="K51" s="511"/>
      <c r="L51" s="511"/>
      <c r="M51" s="517"/>
    </row>
    <row r="52" spans="3:13">
      <c r="C52" s="508">
        <v>42675</v>
      </c>
      <c r="D52" s="294"/>
      <c r="E52" s="521">
        <v>84680.664199999999</v>
      </c>
      <c r="F52" s="521">
        <v>3969.4292000000005</v>
      </c>
      <c r="G52" s="521">
        <v>12032.385200000001</v>
      </c>
      <c r="H52" s="521">
        <v>20307.696200000002</v>
      </c>
      <c r="I52" s="511"/>
      <c r="J52" s="511"/>
      <c r="K52" s="511"/>
      <c r="L52" s="511"/>
      <c r="M52" s="517"/>
    </row>
    <row r="53" spans="3:13">
      <c r="C53" s="508">
        <v>42705</v>
      </c>
      <c r="D53" s="294"/>
      <c r="E53" s="521">
        <v>66672.960200000001</v>
      </c>
      <c r="F53" s="521">
        <v>2858.6492000000007</v>
      </c>
      <c r="G53" s="521">
        <v>9523.3292000000001</v>
      </c>
      <c r="H53" s="521">
        <v>16446.102200000001</v>
      </c>
      <c r="I53" s="511"/>
      <c r="J53" s="511"/>
      <c r="K53" s="511"/>
      <c r="L53" s="511"/>
      <c r="M53" s="517"/>
    </row>
    <row r="54" spans="3:13">
      <c r="C54" s="507"/>
      <c r="D54" s="294"/>
      <c r="E54" s="294"/>
      <c r="F54" s="294"/>
      <c r="G54" s="294"/>
      <c r="H54" s="294"/>
      <c r="I54" s="511"/>
      <c r="J54" s="511"/>
      <c r="K54" s="511"/>
      <c r="L54" s="511"/>
      <c r="M54" s="517"/>
    </row>
    <row r="55" spans="3:13" ht="15.75" thickBot="1">
      <c r="C55" s="509" t="s">
        <v>87</v>
      </c>
      <c r="D55" s="526">
        <v>1302214.2694000001</v>
      </c>
      <c r="E55" s="531">
        <v>908098.8774</v>
      </c>
      <c r="F55" s="532">
        <v>41370.287199999999</v>
      </c>
      <c r="G55" s="532">
        <v>130294.7844</v>
      </c>
      <c r="H55" s="533">
        <v>222450.32040000003</v>
      </c>
      <c r="I55" s="518"/>
      <c r="J55" s="518"/>
      <c r="K55" s="518"/>
      <c r="L55" s="518"/>
      <c r="M55" s="519"/>
    </row>
    <row r="59" spans="3:13" ht="15.75" thickBot="1"/>
    <row r="60" spans="3:13">
      <c r="C60" s="505"/>
      <c r="D60" s="506"/>
      <c r="E60" s="641" t="s">
        <v>88</v>
      </c>
      <c r="F60" s="642"/>
      <c r="G60" s="642"/>
      <c r="H60" s="642"/>
      <c r="I60" s="642"/>
      <c r="J60" s="642"/>
      <c r="K60" s="642"/>
      <c r="L60" s="642"/>
      <c r="M60" s="643"/>
    </row>
    <row r="61" spans="3:13">
      <c r="C61" s="507"/>
      <c r="D61" s="294"/>
      <c r="E61" s="644"/>
      <c r="F61" s="645"/>
      <c r="G61" s="645"/>
      <c r="H61" s="645"/>
      <c r="I61" s="645"/>
      <c r="J61" s="645"/>
      <c r="K61" s="645"/>
      <c r="L61" s="645"/>
      <c r="M61" s="646"/>
    </row>
    <row r="62" spans="3:13">
      <c r="C62" s="507"/>
      <c r="D62" s="294"/>
      <c r="E62" s="647" t="s">
        <v>81</v>
      </c>
      <c r="F62" s="648"/>
      <c r="G62" s="648"/>
      <c r="H62" s="649"/>
      <c r="I62" s="294"/>
      <c r="J62" s="647" t="s">
        <v>82</v>
      </c>
      <c r="K62" s="648"/>
      <c r="L62" s="648"/>
      <c r="M62" s="650"/>
    </row>
    <row r="63" spans="3:13">
      <c r="C63" s="507"/>
      <c r="D63" s="294"/>
      <c r="E63" s="520" t="s">
        <v>83</v>
      </c>
      <c r="F63" s="520" t="s">
        <v>84</v>
      </c>
      <c r="G63" s="520" t="s">
        <v>85</v>
      </c>
      <c r="H63" s="520" t="s">
        <v>86</v>
      </c>
      <c r="I63" s="294"/>
      <c r="J63" s="520" t="s">
        <v>83</v>
      </c>
      <c r="K63" s="520" t="s">
        <v>84</v>
      </c>
      <c r="L63" s="520" t="s">
        <v>85</v>
      </c>
      <c r="M63" s="523" t="s">
        <v>86</v>
      </c>
    </row>
    <row r="64" spans="3:13">
      <c r="C64" s="508">
        <v>42736</v>
      </c>
      <c r="D64" s="294"/>
      <c r="E64" s="521">
        <v>61462.82</v>
      </c>
      <c r="F64" s="521">
        <v>2697.32</v>
      </c>
      <c r="G64" s="521">
        <v>8486.1200000000008</v>
      </c>
      <c r="H64" s="521">
        <v>15001.220000000001</v>
      </c>
      <c r="I64" s="511"/>
      <c r="J64" s="521">
        <v>12907.1922</v>
      </c>
      <c r="K64" s="521">
        <v>566.43719999999996</v>
      </c>
      <c r="L64" s="521">
        <v>1782.0852000000002</v>
      </c>
      <c r="M64" s="514">
        <v>3150.2562000000003</v>
      </c>
    </row>
    <row r="65" spans="3:13">
      <c r="C65" s="508">
        <v>42767</v>
      </c>
      <c r="D65" s="294"/>
      <c r="E65" s="521">
        <v>66865.52</v>
      </c>
      <c r="F65" s="521">
        <v>3134.7200000000003</v>
      </c>
      <c r="G65" s="521">
        <v>9506.7200000000012</v>
      </c>
      <c r="H65" s="521">
        <v>16040.720000000001</v>
      </c>
      <c r="I65" s="511"/>
      <c r="J65" s="521">
        <v>14041.7592</v>
      </c>
      <c r="K65" s="521">
        <v>658.2912</v>
      </c>
      <c r="L65" s="521">
        <v>1996.4112000000002</v>
      </c>
      <c r="M65" s="514">
        <v>3368.5512000000003</v>
      </c>
    </row>
    <row r="66" spans="3:13">
      <c r="C66" s="508">
        <v>42795</v>
      </c>
      <c r="D66" s="294"/>
      <c r="E66" s="521">
        <v>76221.02</v>
      </c>
      <c r="F66" s="521">
        <v>3572.1200000000003</v>
      </c>
      <c r="G66" s="521">
        <v>10818.92</v>
      </c>
      <c r="H66" s="521">
        <v>18268.22</v>
      </c>
      <c r="I66" s="511"/>
      <c r="J66" s="521">
        <v>16006.414200000001</v>
      </c>
      <c r="K66" s="521">
        <v>750.14520000000005</v>
      </c>
      <c r="L66" s="521">
        <v>2271.9731999999999</v>
      </c>
      <c r="M66" s="514">
        <v>3836.3262</v>
      </c>
    </row>
    <row r="67" spans="3:13">
      <c r="C67" s="508">
        <v>42826</v>
      </c>
      <c r="D67" s="294"/>
      <c r="E67" s="521">
        <v>52971.32</v>
      </c>
      <c r="F67" s="521">
        <v>2259.92</v>
      </c>
      <c r="G67" s="521">
        <v>7465.52</v>
      </c>
      <c r="H67" s="521">
        <v>12160.820000000002</v>
      </c>
      <c r="I67" s="511"/>
      <c r="J67" s="521">
        <v>11123.977199999999</v>
      </c>
      <c r="K67" s="521">
        <v>474.58319999999998</v>
      </c>
      <c r="L67" s="521">
        <v>1567.7592</v>
      </c>
      <c r="M67" s="514">
        <v>2553.7722000000003</v>
      </c>
    </row>
    <row r="68" spans="3:13">
      <c r="C68" s="508">
        <v>42856</v>
      </c>
      <c r="D68" s="294"/>
      <c r="E68" s="521">
        <v>73102.52</v>
      </c>
      <c r="F68" s="521">
        <v>3426.32</v>
      </c>
      <c r="G68" s="521">
        <v>10381.52</v>
      </c>
      <c r="H68" s="521">
        <v>17525.72</v>
      </c>
      <c r="I68" s="511"/>
      <c r="J68" s="521">
        <v>15351.529200000001</v>
      </c>
      <c r="K68" s="521">
        <v>719.52719999999999</v>
      </c>
      <c r="L68" s="521">
        <v>2180.1192000000001</v>
      </c>
      <c r="M68" s="514">
        <v>3680.4012000000002</v>
      </c>
    </row>
    <row r="69" spans="3:13">
      <c r="C69" s="508">
        <v>42887</v>
      </c>
      <c r="D69" s="294"/>
      <c r="E69" s="521">
        <v>73102.52</v>
      </c>
      <c r="F69" s="521">
        <v>3426.32</v>
      </c>
      <c r="G69" s="521">
        <v>10381.52</v>
      </c>
      <c r="H69" s="521">
        <v>16783.22</v>
      </c>
      <c r="I69" s="511"/>
      <c r="J69" s="521">
        <v>15351.529200000001</v>
      </c>
      <c r="K69" s="521">
        <v>719.52719999999999</v>
      </c>
      <c r="L69" s="521">
        <v>2180.1192000000001</v>
      </c>
      <c r="M69" s="514">
        <v>3524.4762000000001</v>
      </c>
    </row>
    <row r="70" spans="3:13">
      <c r="C70" s="508">
        <v>42917</v>
      </c>
      <c r="D70" s="294"/>
      <c r="E70" s="521">
        <v>70362.02</v>
      </c>
      <c r="F70" s="521">
        <v>3323.7200000000003</v>
      </c>
      <c r="G70" s="521">
        <v>9684.92</v>
      </c>
      <c r="H70" s="521">
        <v>17069.419999999998</v>
      </c>
      <c r="I70" s="511"/>
      <c r="J70" s="521">
        <v>14776.0242</v>
      </c>
      <c r="K70" s="521">
        <v>697.98120000000006</v>
      </c>
      <c r="L70" s="521">
        <v>2033.8332</v>
      </c>
      <c r="M70" s="514">
        <v>3584.5781999999995</v>
      </c>
    </row>
    <row r="71" spans="3:13">
      <c r="C71" s="508">
        <v>42948</v>
      </c>
      <c r="D71" s="294"/>
      <c r="E71" s="521">
        <v>14895.920000000002</v>
      </c>
      <c r="F71" s="521">
        <v>0</v>
      </c>
      <c r="G71" s="521">
        <v>3253.5200000000004</v>
      </c>
      <c r="H71" s="521">
        <v>6839.1200000000008</v>
      </c>
      <c r="I71" s="511"/>
      <c r="J71" s="521">
        <v>3128.1432000000004</v>
      </c>
      <c r="K71" s="521">
        <v>0</v>
      </c>
      <c r="L71" s="521">
        <v>683.2392000000001</v>
      </c>
      <c r="M71" s="514">
        <v>1436.2152000000001</v>
      </c>
    </row>
    <row r="72" spans="3:13">
      <c r="C72" s="508">
        <v>42979</v>
      </c>
      <c r="D72" s="294"/>
      <c r="E72" s="521">
        <v>70362.02</v>
      </c>
      <c r="F72" s="521">
        <v>3032.1200000000003</v>
      </c>
      <c r="G72" s="521">
        <v>8810.1200000000008</v>
      </c>
      <c r="H72" s="521">
        <v>17069.419999999998</v>
      </c>
      <c r="I72" s="511"/>
      <c r="J72" s="521">
        <v>14776.0242</v>
      </c>
      <c r="K72" s="521">
        <v>636.74520000000007</v>
      </c>
      <c r="L72" s="521">
        <v>1850.1252000000002</v>
      </c>
      <c r="M72" s="514">
        <v>3584.5781999999995</v>
      </c>
    </row>
    <row r="73" spans="3:13">
      <c r="C73" s="508">
        <v>43009</v>
      </c>
      <c r="D73" s="294"/>
      <c r="E73" s="521">
        <v>66865.52</v>
      </c>
      <c r="F73" s="521">
        <v>3134.7200000000003</v>
      </c>
      <c r="G73" s="521">
        <v>9506.7200000000012</v>
      </c>
      <c r="H73" s="521">
        <v>16041.54</v>
      </c>
      <c r="I73" s="511"/>
      <c r="J73" s="521">
        <v>14041.7592</v>
      </c>
      <c r="K73" s="521">
        <v>658.2912</v>
      </c>
      <c r="L73" s="521">
        <v>1996.4112000000002</v>
      </c>
      <c r="M73" s="514">
        <v>3368.7233999999999</v>
      </c>
    </row>
    <row r="74" spans="3:13">
      <c r="C74" s="507"/>
      <c r="D74" s="294"/>
      <c r="E74" s="294"/>
      <c r="F74" s="294"/>
      <c r="G74" s="294"/>
      <c r="H74" s="294"/>
      <c r="I74" s="294"/>
      <c r="J74" s="294"/>
      <c r="K74" s="294"/>
      <c r="L74" s="294"/>
      <c r="M74" s="295"/>
    </row>
    <row r="75" spans="3:13" ht="15.75" thickBot="1">
      <c r="C75" s="509" t="s">
        <v>88</v>
      </c>
      <c r="D75" s="525">
        <v>895313.50000000012</v>
      </c>
      <c r="E75" s="521">
        <v>626211.20000000007</v>
      </c>
      <c r="F75" s="521">
        <v>28007.280000000002</v>
      </c>
      <c r="G75" s="521">
        <v>88295.6</v>
      </c>
      <c r="H75" s="521">
        <v>152799.42000000001</v>
      </c>
      <c r="I75" s="525">
        <v>188015.83500000002</v>
      </c>
      <c r="J75" s="521">
        <v>131504.35200000001</v>
      </c>
      <c r="K75" s="521">
        <v>5881.5288</v>
      </c>
      <c r="L75" s="521">
        <v>18542.076000000001</v>
      </c>
      <c r="M75" s="514">
        <v>32087.878199999999</v>
      </c>
    </row>
    <row r="76" spans="3:13">
      <c r="C76" s="507"/>
      <c r="D76" s="510"/>
      <c r="E76" s="511"/>
      <c r="F76" s="511"/>
      <c r="G76" s="511"/>
      <c r="H76" s="511"/>
      <c r="I76" s="511"/>
      <c r="J76" s="511"/>
      <c r="K76" s="511"/>
      <c r="L76" s="511"/>
      <c r="M76" s="517"/>
    </row>
    <row r="77" spans="3:13">
      <c r="C77" s="507"/>
      <c r="D77" s="510"/>
      <c r="E77" s="640" t="s">
        <v>82</v>
      </c>
      <c r="F77" s="640"/>
      <c r="G77" s="640"/>
      <c r="H77" s="640"/>
      <c r="I77" s="511"/>
      <c r="J77" s="511"/>
      <c r="K77" s="511"/>
      <c r="L77" s="511"/>
      <c r="M77" s="517"/>
    </row>
    <row r="78" spans="3:13">
      <c r="C78" s="507"/>
      <c r="D78" s="294"/>
      <c r="E78" s="522" t="s">
        <v>83</v>
      </c>
      <c r="F78" s="522" t="s">
        <v>84</v>
      </c>
      <c r="G78" s="522" t="s">
        <v>85</v>
      </c>
      <c r="H78" s="522" t="s">
        <v>86</v>
      </c>
      <c r="I78" s="511"/>
      <c r="J78" s="511"/>
      <c r="K78" s="511"/>
      <c r="L78" s="511"/>
      <c r="M78" s="517"/>
    </row>
    <row r="79" spans="3:13" ht="15.75" thickBot="1">
      <c r="C79" s="509">
        <v>42736</v>
      </c>
      <c r="D79" s="294"/>
      <c r="E79" s="521">
        <v>74370.012199999997</v>
      </c>
      <c r="F79" s="521">
        <v>3263.7572</v>
      </c>
      <c r="G79" s="521">
        <v>10268.2052</v>
      </c>
      <c r="H79" s="521">
        <v>18151.476200000001</v>
      </c>
      <c r="I79" s="511"/>
      <c r="J79" s="511"/>
      <c r="K79" s="511"/>
      <c r="L79" s="511"/>
      <c r="M79" s="517"/>
    </row>
    <row r="80" spans="3:13" ht="15.75" thickBot="1">
      <c r="C80" s="509">
        <v>42767</v>
      </c>
      <c r="D80" s="294"/>
      <c r="E80" s="521">
        <v>80907.279200000004</v>
      </c>
      <c r="F80" s="521">
        <v>3793.0112000000004</v>
      </c>
      <c r="G80" s="521">
        <v>11503.131200000002</v>
      </c>
      <c r="H80" s="521">
        <v>19409.271200000003</v>
      </c>
      <c r="I80" s="511"/>
      <c r="J80" s="511"/>
      <c r="K80" s="511"/>
      <c r="L80" s="511"/>
      <c r="M80" s="517"/>
    </row>
    <row r="81" spans="3:13" ht="15.75" thickBot="1">
      <c r="C81" s="509">
        <v>42795</v>
      </c>
      <c r="D81" s="294"/>
      <c r="E81" s="521">
        <v>92227.434200000003</v>
      </c>
      <c r="F81" s="521">
        <v>4322.2652000000007</v>
      </c>
      <c r="G81" s="521">
        <v>13090.8932</v>
      </c>
      <c r="H81" s="521">
        <v>22104.546200000001</v>
      </c>
      <c r="I81" s="511"/>
      <c r="J81" s="511"/>
      <c r="K81" s="511"/>
      <c r="L81" s="511"/>
      <c r="M81" s="517"/>
    </row>
    <row r="82" spans="3:13" ht="15.75" thickBot="1">
      <c r="C82" s="509">
        <v>42826</v>
      </c>
      <c r="D82" s="294"/>
      <c r="E82" s="521">
        <v>64095.297200000001</v>
      </c>
      <c r="F82" s="521">
        <v>2734.5032000000001</v>
      </c>
      <c r="G82" s="521">
        <v>9033.2792000000009</v>
      </c>
      <c r="H82" s="521">
        <v>14714.592200000003</v>
      </c>
      <c r="I82" s="511"/>
      <c r="J82" s="511"/>
      <c r="K82" s="511"/>
      <c r="L82" s="511"/>
      <c r="M82" s="517"/>
    </row>
    <row r="83" spans="3:13" ht="15.75" thickBot="1">
      <c r="C83" s="509">
        <v>42856</v>
      </c>
      <c r="D83" s="294"/>
      <c r="E83" s="521">
        <v>88454.049200000009</v>
      </c>
      <c r="F83" s="521">
        <v>4145.8472000000002</v>
      </c>
      <c r="G83" s="521">
        <v>12561.639200000001</v>
      </c>
      <c r="H83" s="521">
        <v>21206.121200000001</v>
      </c>
      <c r="I83" s="511"/>
      <c r="J83" s="511"/>
      <c r="K83" s="511"/>
      <c r="L83" s="511"/>
      <c r="M83" s="517"/>
    </row>
    <row r="84" spans="3:13" ht="15.75" thickBot="1">
      <c r="C84" s="509">
        <v>42887</v>
      </c>
      <c r="D84" s="294"/>
      <c r="E84" s="521">
        <v>88454.049200000009</v>
      </c>
      <c r="F84" s="521">
        <v>4145.8472000000002</v>
      </c>
      <c r="G84" s="521">
        <v>12561.639200000001</v>
      </c>
      <c r="H84" s="521">
        <v>20307.696200000002</v>
      </c>
      <c r="I84" s="511"/>
      <c r="J84" s="511"/>
      <c r="K84" s="511"/>
      <c r="L84" s="511"/>
      <c r="M84" s="517"/>
    </row>
    <row r="85" spans="3:13" ht="15.75" thickBot="1">
      <c r="C85" s="509">
        <v>42917</v>
      </c>
      <c r="D85" s="294"/>
      <c r="E85" s="521">
        <v>85138.044200000004</v>
      </c>
      <c r="F85" s="521">
        <v>4021.7012000000004</v>
      </c>
      <c r="G85" s="521">
        <v>11718.753199999999</v>
      </c>
      <c r="H85" s="521">
        <v>20653.998199999998</v>
      </c>
      <c r="I85" s="511"/>
      <c r="J85" s="511"/>
      <c r="K85" s="511"/>
      <c r="L85" s="511"/>
      <c r="M85" s="517"/>
    </row>
    <row r="86" spans="3:13" ht="15.75" thickBot="1">
      <c r="C86" s="509">
        <v>42948</v>
      </c>
      <c r="D86" s="294"/>
      <c r="E86" s="521">
        <v>18024.063200000004</v>
      </c>
      <c r="F86" s="521">
        <v>0</v>
      </c>
      <c r="G86" s="521">
        <v>3936.7592000000004</v>
      </c>
      <c r="H86" s="521">
        <v>8275.3352000000014</v>
      </c>
      <c r="I86" s="511"/>
      <c r="J86" s="511"/>
      <c r="K86" s="511"/>
      <c r="L86" s="511"/>
      <c r="M86" s="517"/>
    </row>
    <row r="87" spans="3:13" ht="15.75" thickBot="1">
      <c r="C87" s="509">
        <v>42979</v>
      </c>
      <c r="D87" s="294"/>
      <c r="E87" s="521">
        <v>85138.044200000004</v>
      </c>
      <c r="F87" s="521">
        <v>3668.8652000000002</v>
      </c>
      <c r="G87" s="521">
        <v>10660.245200000001</v>
      </c>
      <c r="H87" s="521">
        <v>20653.998199999998</v>
      </c>
      <c r="I87" s="511"/>
      <c r="J87" s="511"/>
      <c r="K87" s="511"/>
      <c r="L87" s="511"/>
      <c r="M87" s="517"/>
    </row>
    <row r="88" spans="3:13" ht="15.75" thickBot="1">
      <c r="C88" s="509">
        <v>43009</v>
      </c>
      <c r="D88" s="294"/>
      <c r="E88" s="521">
        <v>80907.279200000004</v>
      </c>
      <c r="F88" s="521">
        <v>3793.0112000000004</v>
      </c>
      <c r="G88" s="521">
        <v>11503.131200000002</v>
      </c>
      <c r="H88" s="521">
        <v>19410.2634</v>
      </c>
      <c r="I88" s="511"/>
      <c r="J88" s="511"/>
      <c r="K88" s="511"/>
      <c r="L88" s="511"/>
      <c r="M88" s="517"/>
    </row>
    <row r="89" spans="3:13">
      <c r="C89" s="507"/>
      <c r="D89" s="294"/>
      <c r="E89" s="294"/>
      <c r="F89" s="294"/>
      <c r="G89" s="294"/>
      <c r="H89" s="294"/>
      <c r="I89" s="511"/>
      <c r="J89" s="511"/>
      <c r="K89" s="511"/>
      <c r="L89" s="511"/>
      <c r="M89" s="517"/>
    </row>
    <row r="90" spans="3:13" ht="15.75" thickBot="1">
      <c r="C90" s="509" t="s">
        <v>88</v>
      </c>
      <c r="D90" s="526">
        <v>1083329.335</v>
      </c>
      <c r="E90" s="524">
        <v>757715.55200000003</v>
      </c>
      <c r="F90" s="524">
        <v>33888.808799999999</v>
      </c>
      <c r="G90" s="524">
        <v>106837.67600000001</v>
      </c>
      <c r="H90" s="524">
        <v>184887.29820000002</v>
      </c>
      <c r="I90" s="518"/>
      <c r="J90" s="518"/>
      <c r="K90" s="518"/>
      <c r="L90" s="518"/>
      <c r="M90" s="519"/>
    </row>
    <row r="92" spans="3:13" ht="15.75" thickBot="1"/>
    <row r="93" spans="3:13">
      <c r="C93" s="505"/>
      <c r="D93" s="534" t="s">
        <v>89</v>
      </c>
      <c r="E93" s="512" t="s">
        <v>90</v>
      </c>
    </row>
    <row r="94" spans="3:13" ht="15.75" thickBot="1">
      <c r="C94" s="513" t="s">
        <v>80</v>
      </c>
      <c r="D94" s="521">
        <v>182676.76</v>
      </c>
      <c r="E94" s="514">
        <v>221038.87960000004</v>
      </c>
    </row>
    <row r="95" spans="3:13" ht="15.75" thickBot="1">
      <c r="C95" s="513" t="s">
        <v>87</v>
      </c>
      <c r="D95" s="521">
        <v>1076210.1400000001</v>
      </c>
      <c r="E95" s="514">
        <v>1302214.2694000001</v>
      </c>
    </row>
    <row r="96" spans="3:13" ht="15.75" thickBot="1">
      <c r="C96" s="513" t="s">
        <v>88</v>
      </c>
      <c r="D96" s="521">
        <v>895313.50000000012</v>
      </c>
      <c r="E96" s="514">
        <v>1083329.335</v>
      </c>
    </row>
    <row r="97" spans="3:5" ht="15.75" thickBot="1">
      <c r="C97" s="513" t="s">
        <v>91</v>
      </c>
      <c r="D97" s="535">
        <v>2154200.4000000004</v>
      </c>
      <c r="E97" s="515">
        <v>2606582.4840000002</v>
      </c>
    </row>
  </sheetData>
  <mergeCells count="12">
    <mergeCell ref="E40:H40"/>
    <mergeCell ref="E60:M61"/>
    <mergeCell ref="E62:H62"/>
    <mergeCell ref="J62:M62"/>
    <mergeCell ref="E77:H77"/>
    <mergeCell ref="E22:H22"/>
    <mergeCell ref="J22:M22"/>
    <mergeCell ref="E3:M4"/>
    <mergeCell ref="E5:H5"/>
    <mergeCell ref="J5:M5"/>
    <mergeCell ref="E13:H13"/>
    <mergeCell ref="E20:M21"/>
  </mergeCells>
  <phoneticPr fontId="7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Serv. Campus de Elche</vt:lpstr>
      <vt:lpstr>Serv. Campus ALTEA</vt:lpstr>
      <vt:lpstr>Serv. Campus Orihuela</vt:lpstr>
      <vt:lpstr>Serv. Campus San Juan</vt:lpstr>
      <vt:lpstr>CALENDARIO 2015</vt:lpstr>
      <vt:lpstr>Cuadro licitación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Menendez</dc:creator>
  <cp:lastModifiedBy>lola mayoral muñoz</cp:lastModifiedBy>
  <cp:lastPrinted>2015-07-17T07:26:37Z</cp:lastPrinted>
  <dcterms:created xsi:type="dcterms:W3CDTF">2011-11-09T13:44:38Z</dcterms:created>
  <dcterms:modified xsi:type="dcterms:W3CDTF">2015-08-05T12:11:13Z</dcterms:modified>
</cp:coreProperties>
</file>